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0" yWindow="0" windowWidth="20490" windowHeight="7455"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final'!$A$8:$BR$56</definedName>
  </definedNames>
  <calcPr calcId="152511" concurrentCalc="0"/>
  <pivotCaches>
    <pivotCache cacheId="1" r:id="rId10"/>
  </pivotCaches>
</workbook>
</file>

<file path=xl/calcChain.xml><?xml version="1.0" encoding="utf-8"?>
<calcChain xmlns="http://schemas.openxmlformats.org/spreadsheetml/2006/main">
  <c r="S28" i="1" l="1"/>
  <c r="V28" i="1"/>
  <c r="Z28" i="1"/>
  <c r="AA28" i="1"/>
  <c r="AD28" i="1"/>
  <c r="AC28" i="1"/>
  <c r="AB17" i="1"/>
  <c r="V17" i="1"/>
  <c r="AB28" i="1"/>
  <c r="AE28" i="1"/>
  <c r="AA17" i="1"/>
  <c r="AE17" i="1"/>
  <c r="J51" i="1"/>
  <c r="K51" i="1"/>
  <c r="J45" i="1"/>
  <c r="K45" i="1"/>
  <c r="M53" i="1"/>
  <c r="M48" i="1"/>
  <c r="M50" i="1"/>
  <c r="M52" i="1"/>
  <c r="M54" i="1"/>
  <c r="M49" i="1"/>
  <c r="M46" i="1"/>
  <c r="M55" i="1"/>
  <c r="M47" i="1"/>
  <c r="M56" i="1"/>
  <c r="Z45" i="1"/>
  <c r="S44" i="1"/>
  <c r="S43" i="1"/>
  <c r="AD42" i="1"/>
  <c r="AC42" i="1"/>
  <c r="Z42" i="1"/>
  <c r="AA42" i="1"/>
  <c r="AD41" i="1"/>
  <c r="AC41" i="1"/>
  <c r="J39" i="1"/>
  <c r="K39" i="1"/>
  <c r="Z39" i="1"/>
  <c r="V38" i="1"/>
  <c r="S38" i="1"/>
  <c r="S37" i="1"/>
  <c r="Z38" i="1"/>
  <c r="V37" i="1"/>
  <c r="AD36" i="1"/>
  <c r="AC36" i="1"/>
  <c r="Z36" i="1"/>
  <c r="AA36" i="1"/>
  <c r="V34" i="1"/>
  <c r="S34" i="1"/>
  <c r="AD35" i="1"/>
  <c r="AC35" i="1"/>
  <c r="V33" i="1"/>
  <c r="S33" i="1"/>
  <c r="J33" i="1"/>
  <c r="K33" i="1"/>
  <c r="V32" i="1"/>
  <c r="S32" i="1"/>
  <c r="V31" i="1"/>
  <c r="S31" i="1"/>
  <c r="AD31" i="1"/>
  <c r="AC31" i="1"/>
  <c r="Z30" i="1"/>
  <c r="V27" i="1"/>
  <c r="S27" i="1"/>
  <c r="J27" i="1"/>
  <c r="K27" i="1"/>
  <c r="Z27" i="1"/>
  <c r="V26" i="1"/>
  <c r="S26" i="1"/>
  <c r="S25" i="1"/>
  <c r="Z26" i="1"/>
  <c r="AD25" i="1"/>
  <c r="AC25" i="1"/>
  <c r="V25" i="1"/>
  <c r="AD24" i="1"/>
  <c r="AC24" i="1"/>
  <c r="Z24" i="1"/>
  <c r="AA24" i="1"/>
  <c r="V22" i="1"/>
  <c r="AD23" i="1"/>
  <c r="AC23" i="1"/>
  <c r="V21" i="1"/>
  <c r="S21" i="1"/>
  <c r="J21" i="1"/>
  <c r="K21" i="1"/>
  <c r="S9" i="1"/>
  <c r="J15" i="1"/>
  <c r="K15" i="1"/>
  <c r="V20" i="1"/>
  <c r="S20" i="1"/>
  <c r="S19" i="1"/>
  <c r="Z20" i="1"/>
  <c r="AD19" i="1"/>
  <c r="AC19" i="1"/>
  <c r="V19" i="1"/>
  <c r="AD18" i="1"/>
  <c r="AC18" i="1"/>
  <c r="Z18" i="1"/>
  <c r="AB18" i="1"/>
  <c r="V16" i="1"/>
  <c r="S16" i="1"/>
  <c r="V15" i="1"/>
  <c r="S15" i="1"/>
  <c r="M42" i="1"/>
  <c r="M31" i="1"/>
  <c r="M23" i="1"/>
  <c r="M24" i="1"/>
  <c r="M35" i="1"/>
  <c r="M36" i="1"/>
  <c r="M37" i="1"/>
  <c r="M41" i="1"/>
  <c r="M40" i="1"/>
  <c r="M25" i="1"/>
  <c r="M44" i="1"/>
  <c r="M43" i="1"/>
  <c r="M32" i="1"/>
  <c r="M38" i="1"/>
  <c r="M19" i="1"/>
  <c r="M18" i="1"/>
  <c r="M22" i="1"/>
  <c r="M30" i="1"/>
  <c r="M34" i="1"/>
  <c r="M20" i="1"/>
  <c r="M17" i="1"/>
  <c r="M28" i="1"/>
  <c r="M16" i="1"/>
  <c r="M29" i="1"/>
  <c r="M26" i="1"/>
  <c r="AE24" i="1"/>
  <c r="AB45" i="1"/>
  <c r="Z46" i="1"/>
  <c r="AA45" i="1"/>
  <c r="Z21" i="1"/>
  <c r="AA21" i="1"/>
  <c r="AD44" i="1"/>
  <c r="AC44" i="1"/>
  <c r="AD43" i="1"/>
  <c r="AC43" i="1"/>
  <c r="Z33" i="1"/>
  <c r="AB33" i="1"/>
  <c r="Z34" i="1"/>
  <c r="AD32" i="1"/>
  <c r="AC32" i="1"/>
  <c r="AD38" i="1"/>
  <c r="AC38" i="1"/>
  <c r="Z43" i="1"/>
  <c r="AB43" i="1"/>
  <c r="AD20" i="1"/>
  <c r="AC20" i="1"/>
  <c r="AD26" i="1"/>
  <c r="AC26" i="1"/>
  <c r="Z31" i="1"/>
  <c r="Z37" i="1"/>
  <c r="AB37" i="1"/>
  <c r="Z44" i="1"/>
  <c r="AB44" i="1"/>
  <c r="Z19" i="1"/>
  <c r="AB19" i="1"/>
  <c r="Z25" i="1"/>
  <c r="AB25" i="1"/>
  <c r="AD37" i="1"/>
  <c r="AC37" i="1"/>
  <c r="AE36" i="1"/>
  <c r="AE42" i="1"/>
  <c r="AB39" i="1"/>
  <c r="Z40" i="1"/>
  <c r="AA39" i="1"/>
  <c r="AB42" i="1"/>
  <c r="Z41" i="1"/>
  <c r="AB38" i="1"/>
  <c r="AA38" i="1"/>
  <c r="AB36" i="1"/>
  <c r="Z35" i="1"/>
  <c r="AB27" i="1"/>
  <c r="AA27" i="1"/>
  <c r="Z29" i="1"/>
  <c r="AA30" i="1"/>
  <c r="Z32" i="1"/>
  <c r="AB26" i="1"/>
  <c r="AA26" i="1"/>
  <c r="AB24" i="1"/>
  <c r="Z23" i="1"/>
  <c r="Z15" i="1"/>
  <c r="AB15" i="1"/>
  <c r="Z16" i="1"/>
  <c r="AB20" i="1"/>
  <c r="AA20" i="1"/>
  <c r="AA18" i="1"/>
  <c r="AE18" i="1"/>
  <c r="V10" i="1"/>
  <c r="M11" i="1"/>
  <c r="M10" i="1"/>
  <c r="M12" i="1"/>
  <c r="M13" i="1"/>
  <c r="M14" i="1"/>
  <c r="AE26" i="1"/>
  <c r="AB21" i="1"/>
  <c r="Z22" i="1"/>
  <c r="AB22" i="1"/>
  <c r="AA25" i="1"/>
  <c r="AE25" i="1"/>
  <c r="AB46" i="1"/>
  <c r="AA46" i="1"/>
  <c r="AA33" i="1"/>
  <c r="AA19" i="1"/>
  <c r="AE19" i="1"/>
  <c r="AE20" i="1"/>
  <c r="AA43" i="1"/>
  <c r="AE43" i="1"/>
  <c r="AA31" i="1"/>
  <c r="AE31" i="1"/>
  <c r="AB31" i="1"/>
  <c r="AA37" i="1"/>
  <c r="AE37" i="1"/>
  <c r="AA44" i="1"/>
  <c r="AE44" i="1"/>
  <c r="AE38" i="1"/>
  <c r="AB40" i="1"/>
  <c r="AA40" i="1"/>
  <c r="AB41" i="1"/>
  <c r="AA41" i="1"/>
  <c r="AE41" i="1"/>
  <c r="AB34" i="1"/>
  <c r="AA34" i="1"/>
  <c r="AB35" i="1"/>
  <c r="AA35" i="1"/>
  <c r="AE35" i="1"/>
  <c r="AA32" i="1"/>
  <c r="AE32" i="1"/>
  <c r="AB32" i="1"/>
  <c r="AA29" i="1"/>
  <c r="AB23" i="1"/>
  <c r="AA23" i="1"/>
  <c r="AE23" i="1"/>
  <c r="AA15" i="1"/>
  <c r="AB16" i="1"/>
  <c r="AA16" i="1"/>
  <c r="J9" i="1"/>
  <c r="K9" i="1"/>
  <c r="S13" i="1"/>
  <c r="S10" i="1"/>
  <c r="AA22" i="1"/>
  <c r="V9" i="1"/>
  <c r="Z9" i="1"/>
  <c r="F221" i="13"/>
  <c r="F211" i="13"/>
  <c r="F212" i="13"/>
  <c r="F213" i="13"/>
  <c r="F214" i="13"/>
  <c r="F215" i="13"/>
  <c r="F216" i="13"/>
  <c r="F217" i="13"/>
  <c r="F218" i="13"/>
  <c r="F219" i="13"/>
  <c r="F220" i="13"/>
  <c r="F210" i="13"/>
  <c r="B221" i="13" a="1"/>
  <c r="AB9" i="1"/>
  <c r="Z10" i="1"/>
  <c r="AA9" i="1"/>
  <c r="B221" i="13"/>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S1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V13" i="1"/>
  <c r="V14" i="1"/>
  <c r="AA10" i="1"/>
  <c r="AB10" i="1"/>
  <c r="Z11" i="1"/>
  <c r="AA11" i="1"/>
  <c r="AB11" i="1"/>
  <c r="Z12" i="1"/>
  <c r="AB12" i="1"/>
  <c r="Z13" i="1"/>
  <c r="AA13" i="1"/>
  <c r="AB13" i="1"/>
  <c r="Z14" i="1"/>
  <c r="AA12" i="1"/>
  <c r="AA14" i="1"/>
  <c r="AB14" i="1"/>
  <c r="B223" i="13"/>
  <c r="B222" i="13"/>
  <c r="M45" i="1"/>
  <c r="N45" i="1"/>
  <c r="O45" i="1"/>
  <c r="AD45" i="1"/>
  <c r="M51" i="1"/>
  <c r="N51" i="1"/>
  <c r="O51" i="1"/>
  <c r="AD51" i="1"/>
  <c r="M33" i="1"/>
  <c r="N33" i="1"/>
  <c r="O33" i="1"/>
  <c r="AD33" i="1"/>
  <c r="AD34" i="1"/>
  <c r="AC34" i="1"/>
  <c r="AE34" i="1"/>
  <c r="M39" i="1"/>
  <c r="N39" i="1"/>
  <c r="O39" i="1"/>
  <c r="AD39" i="1"/>
  <c r="M21" i="1"/>
  <c r="N21" i="1"/>
  <c r="O21" i="1"/>
  <c r="AD21" i="1"/>
  <c r="AC21" i="1"/>
  <c r="AE21" i="1"/>
  <c r="M27" i="1"/>
  <c r="N27" i="1"/>
  <c r="O27" i="1"/>
  <c r="AD27" i="1"/>
  <c r="M15" i="1"/>
  <c r="N15" i="1"/>
  <c r="O15" i="1"/>
  <c r="AD15" i="1"/>
  <c r="AC15" i="1"/>
  <c r="AE15" i="1"/>
  <c r="M9" i="1"/>
  <c r="N9" i="1"/>
  <c r="O9" i="1"/>
  <c r="AC51" i="1"/>
  <c r="AE51" i="1"/>
  <c r="AD52" i="1"/>
  <c r="AC52" i="1"/>
  <c r="AE52" i="1"/>
  <c r="AC45" i="1"/>
  <c r="AD46" i="1"/>
  <c r="AC46" i="1"/>
  <c r="AC33" i="1"/>
  <c r="AE33" i="1"/>
  <c r="AC39" i="1"/>
  <c r="AE39" i="1"/>
  <c r="AD40" i="1"/>
  <c r="AC40" i="1"/>
  <c r="AE40" i="1"/>
  <c r="AD22" i="1"/>
  <c r="AC22" i="1"/>
  <c r="AE22" i="1"/>
  <c r="AC27" i="1"/>
  <c r="AE27" i="1"/>
  <c r="AD16" i="1"/>
  <c r="AC16" i="1"/>
  <c r="AE16" i="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C9" i="1"/>
  <c r="AD10"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11" i="1"/>
  <c r="AC10" i="1"/>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D12" i="1"/>
  <c r="AC12" i="1"/>
  <c r="AC11"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3" i="1"/>
  <c r="AD14" i="1"/>
  <c r="AC14" i="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2" i="1"/>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AE11" i="1"/>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<sst xmlns="http://schemas.openxmlformats.org/spreadsheetml/2006/main" count="468" uniqueCount="275">
  <si>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</si>
  <si>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</si>
  <si>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</si>
  <si>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</si>
  <si>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</si>
  <si>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</si>
  <si>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</si>
  <si>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</si>
  <si>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</si>
  <si>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</si>
  <si>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</si>
  <si>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</si>
  <si>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</si>
  <si>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</si>
  <si>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</si>
  <si>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</si>
  <si>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</si>
  <si>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</si>
  <si>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</si>
  <si>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</si>
  <si>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</si>
  <si>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</si>
  <si>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</si>
  <si>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</si>
  <si>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</si>
  <si>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</si>
  <si>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</si>
  <si>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</si>
  <si>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</si>
  <si>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</si>
  <si>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</si>
  <si>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</si>
  <si>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</si>
  <si>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</si>
  <si>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</si>
  <si>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</si>
  <si>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</si>
  <si>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</si>
  <si>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</si>
  <si>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</si>
  <si>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</si>
  <si>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</si>
  <si>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</si>
  <si>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</si>
  <si>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</si>
  <si>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</si>
  <si>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</si>
  <si>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</si>
  <si>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</si>
  <si>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</si>
  <si>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</si>
  <si>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</si>
  <si>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</si>
  <si>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</si>
  <si>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</si>
  <si>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</si>
  <si>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</si>
  <si>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</si>
  <si>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</si>
  <si>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</si>
  <si>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</si>
  <si>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</si>
  <si>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</si>
  <si>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</si>
  <si>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</si>
  <si>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</si>
  <si>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</si>
  <si>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</si>
  <si>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</si>
  <si>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</si>
  <si>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</si>
  <si>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</si>
  <si>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</si>
  <si>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</si>
  <si>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</si>
  <si>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</si>
  <si>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</si>
  <si>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</si>
  <si>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</si>
  <si>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</si>
  <si>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</si>
  <si>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</si>
  <si>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</si>
  <si>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</si>
  <si>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</si>
  <si>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</si>
  <si>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</si>
  <si>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</si>
  <si>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</si>
  <si>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</si>
  <si>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</si>
  <si>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</si>
  <si>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</si>
  <si>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</si>
  <si>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</si>
  <si>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</si>
  <si>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</si>
  <si>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</si>
  <si>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</si>
  <si>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</si>
  <si>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</si>
  <si>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</si>
  <si>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</si>
  <si>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</si>
  <si>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</si>
  <si>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</si>
  <si>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</si>
  <si>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</si>
  <si>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</si>
  <si>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</si>
  <si>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</si>
  <si>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</si>
  <si>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</si>
  <si>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</si>
  <si>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</si>
  <si>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</si>
  <si>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</si>
  <si>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</si>
  <si>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</si>
  <si>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</si>
  <si>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</si>
  <si>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</si>
  <si>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</si>
  <si>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</si>
  <si>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</si>
  <si>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</si>
  <si>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</si>
  <si>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</si>
  <si>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</si>
  <si>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</si>
  <si>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</si>
  <si>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</si>
  <si>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</si>
  <si>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</si>
  <si>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</si>
  <si>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</si>
  <si>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</si>
  <si>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</si>
  <si>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</si>
  <si>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</si>
  <si>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</si>
  <si>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</si>
  <si>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</si>
  <si>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</si>
  <si>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</si>
  <si>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</si>
  <si>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</si>
  <si>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</si>
  <si>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</si>
  <si>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</si>
  <si>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</si>
  <si>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</si>
  <si>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</si>
  <si>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</si>
  <si>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</si>
  <si>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</si>
  <si>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</si>
  <si>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</si>
  <si>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</si>
  <si>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</si>
  <si>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</si>
  <si>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</si>
  <si>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</si>
  <si>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</si>
  <si>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</si>
  <si>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</si>
  <si>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</si>
  <si>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</si>
  <si>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</si>
  <si>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</si>
  <si>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</si>
  <si>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</si>
  <si>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</si>
  <si>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</si>
  <si>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</si>
  <si>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</si>
  <si>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</si>
  <si>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</si>
  <si>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</si>
  <si>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</si>
  <si>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</si>
  <si>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</si>
  <si>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</si>
  <si>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</si>
  <si>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</si>
  <si>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</si>
  <si>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</si>
  <si>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</si>
  <si>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</si>
  <si>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</si>
  <si>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</si>
  <si>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</si>
  <si>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</si>
  <si>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</si>
  <si>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</si>
  <si>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</si>
  <si>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</si>
  <si>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</si>
  <si>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</si>
  <si>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</si>
  <si>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</si>
  <si>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</si>
  <si>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</si>
  <si>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</si>
  <si>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</si>
  <si>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</si>
  <si>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</si>
  <si>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</si>
  <si>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</si>
  <si>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</si>
  <si>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Libro radicador de radicación, respuesta a las solicitues</t>
  </si>
  <si>
    <t>reuniones periodicas de seguimento</t>
  </si>
  <si>
    <t xml:space="preserve">Continuar con  las reuniones de seguimientos y dejar registros </t>
  </si>
  <si>
    <t xml:space="preserve">Redistribucion de las cargas laborales </t>
  </si>
  <si>
    <t>Jefe de oficina de deportes</t>
  </si>
  <si>
    <t>Jefe de oficina juridica</t>
  </si>
  <si>
    <t>Profesional de talento humano</t>
  </si>
  <si>
    <t>Tecnológicos</t>
  </si>
  <si>
    <t xml:space="preserve">Posibillidad de incumplimiento en la respuesta oportuna </t>
  </si>
  <si>
    <t xml:space="preserve">Los funcionarios del área de promotoria de deportes desconocen los tiempos legales para responder oficios,tramites, OPAS y los derechos de peticion, en cuanto a este ultimo hay diferentes tipos y tambien se desconoce como identificarlos.  </t>
  </si>
  <si>
    <t>Perdida de la informacion contenida en los equipos de computo de la entidad y retrasos en la prestación del servicio</t>
  </si>
  <si>
    <t xml:space="preserve">Deterioro y daño de los documentos que reposan en el archivo de gestión de la dependencia de promotoria de deportes, correspondiente a los  expedientes fisicos de los diferentes clubes que son constituidos en el municipio de valledupar. </t>
  </si>
  <si>
    <t>El personal de planta de INDUPAL, en el area operativa no cuenta con el personal suficiente para el desarrollo de actividades deportivas, recreativas y de actividad fisica, realizadas por el INDUPAL, por tal motivo requiere de personal de apoyo a la gestion.</t>
  </si>
  <si>
    <t xml:space="preserve">Seguridad de la información </t>
  </si>
  <si>
    <t>Cumplimiento</t>
  </si>
  <si>
    <t>Operativos</t>
  </si>
  <si>
    <t>Negativo (Amenaza)</t>
  </si>
  <si>
    <r>
      <t>Objetivo:</t>
    </r>
    <r>
      <rPr>
        <sz val="10"/>
        <rFont val="Arial Narrow"/>
        <family val="2"/>
      </rPr>
      <t xml:space="preserve"> Asesorar, coordinar, planear, diseñar, desarrollar y ejecutar los programas, procesos, proyectos y/o actividades del Instituto, de conformidad con las políticas nacionales en materia de deporte, recreación y actividad física y aprovechamiento del tiempo libre, enmarcadas dentro de los Ejes temáticos del Sistema Nacional del Deporte en el municipio de Valledupar y de conformidad con el Plan decenal del Sector, Plan Nacional, departamental y municipal de Desarrollo. </t>
    </r>
  </si>
  <si>
    <t xml:space="preserve">Proceso: PROMOCIÓN Y FOMENTO DEL DEPORTE </t>
  </si>
  <si>
    <t>Alcance:    Dar cumplimiento al Objeto misional de la Entidad en lo que tiene que ver con deporte, recreación, actividad fisica, aprovechamiento del tiempo libre, actividades extraescolares y de educación física, difusión y promoción de habitos y estilos de vida saludables, en especial en aquellos sectores considerados más vunerables.</t>
  </si>
  <si>
    <t xml:space="preserve">Desconocimiento de los terminos legales para dar respuesta a los diferentes oficios, derechos de petición y tramites que son adelantados desde el area de promotoria de deportes.
Necesidad de insumos para dar  respuesta por otras areas y /o funcionarios y contratistas 
demoras en la entrega de información 
</t>
  </si>
  <si>
    <t>Los equipos asignados al area de promotoria de deportes han perdido su vida util, por lo cual han comenzado a presentar fallas que impiden la prestacion de un servicios de calidad y oportuna a nuestros usuarios, ademas que se corre el riesgo de la perdida de la informacion.</t>
  </si>
  <si>
    <t xml:space="preserve">Seguridad de las oficinas </t>
  </si>
  <si>
    <t>Usuarios asigandos a los equipos</t>
  </si>
  <si>
    <t xml:space="preserve">Capacitación del buen uso de los equipos </t>
  </si>
  <si>
    <t xml:space="preserve">Implementacion de seguridad a traves de usuarios </t>
  </si>
  <si>
    <t xml:space="preserve">Almacenamiento de la información en la nube </t>
  </si>
  <si>
    <t>Contratista de TICS</t>
  </si>
  <si>
    <t>Realizar backups a la información de la promotoria de deportes</t>
  </si>
  <si>
    <t xml:space="preserve">Posibilidad de extravío y deterioro de los archivos de gestión (expedientes de los clubes deportivos) </t>
  </si>
  <si>
    <t>Organización y recambio de las carpetas  de archivos de gestión.</t>
  </si>
  <si>
    <t xml:space="preserve">Capacitación de gestión documental </t>
  </si>
  <si>
    <t>Tecnico de Gestión documental</t>
  </si>
  <si>
    <t>Adquisicion de carpetas,  cajas  y rotulos  para el proceso de organización de los archivos de Gestión</t>
  </si>
  <si>
    <t>Dirección</t>
  </si>
  <si>
    <t>Adquisión del modulo de archvo (archivadores) para la oficina de promotoria de deportes</t>
  </si>
  <si>
    <t>Deficientes recursos para el recambio de cajas y carpetas que permitan una mejor conservacion de los expedientes de los clubes deportivos
Baja seguridad  y salvaguarda de los expedientes de los clubes deportivos
Ausencia de muebles archivadores que permitan brindar la seguridad necesaria a los expedientes de los clubes deportivos registrados  en el municipio de valleudupar</t>
  </si>
  <si>
    <t xml:space="preserve">Uso inadecuado y daño de los equipos de computo  que son del manejo de los empleados de planta.
Obsolencia de equipos tecnologicos 
 Incumplimiento de las políticas definidas por parte de la entidad para el uso de contraseñas por parte de los usuarios
Manejo de equipos tecnoclogicos asignados a funcionarios de planta por contratistas
</t>
  </si>
  <si>
    <t>Recursos economicos insuficientes 
Deficiente  planificación
Escasa planta de personal para el desarrollo del objeto misional del instituto
Periodos de no contratación para el personal de apoyo a la gestión.</t>
  </si>
  <si>
    <t>Posibilidad de afectación del desarrollo de los programas y proyectos del area de deportes del Instituto.</t>
  </si>
  <si>
    <t>Plan Anual de adquisiciones</t>
  </si>
  <si>
    <t xml:space="preserve">Asignacion de funciones del personal de planta a contratistas 
El manejo de actividades, programas y proyectos de la oficina de promotoria de deportes, estan siendo asignados a personal contratista  sin los conocimientos técnicos necesarios.
Duplicidad de funciones </t>
  </si>
  <si>
    <t>Se puede dar fallas técnicas, procedimentales y legales en el desarrollo de los programas deportivos, de actividad fisica y recreativos, debido a la asignación de actividades referentes a la planificación, organización y coordinacion de estos.</t>
  </si>
  <si>
    <t xml:space="preserve">Cronograma general  de actividades responsable de cada programas y actividad </t>
  </si>
  <si>
    <t xml:space="preserve">Cronograma mensual de actividades </t>
  </si>
  <si>
    <t>Posibilidad de fallas en la   planificación, organizacion, desarrollo y coordinación,  desarrollo de los programas deportivos, de actividad fisica y recreativos, debido a la asignación de actividades referentes a la planificación, organización y coordinacion de estos.</t>
  </si>
  <si>
    <t>Asignar funciones y actividades a los promotores de deportes en concordancia con el Manual de funciones y competencias laborales.</t>
  </si>
  <si>
    <t xml:space="preserve">Realizar seguimiento al Cronograma mensual de actividades </t>
  </si>
  <si>
    <t xml:space="preserve">Financieros: Bajo presupuesto de funcionamiento que impide el desarrollo de proyectos, demoras en apropiación y ejecución de recursos, dificultades para la definición de proyectos.
Personal: Asignación de funciones y actividades a personal contratistas
Procesos: Desconocimiento de los procesos y procedimientos por parte de los servidores, desactualización de documentos, falta interacción.
Tecnología: obsolescencia y daños de equipos tecnológicos
Económicos: Disminución del presupuesto por prioridades del Gobierno, Austeridad en el gasto. Poca gestión con el nivel nacional para canalización de recursos para la ejecución de proyectos. Políticos: Cambio de gobierno con nuevos planes y proyectos de Desarrollo, Falta de continuidad en los programas establecidos.
Sociales: constantes  marchas y paros en el centro de la ciudad, inseguridad, 
Pandemia: afectación para el desarrollo deporte, recursos, desarrollo de programas 
Tecnológicos: deficiente servicio de conexión a internet, Fallas en la infraestructura tecnológica, falta de recursos para el fortalecimiento tecnológico.
Legal: Cambios legales y normativos aplicables a la Entidad y a los procesos.  
 Responsables del proceso: Grado de autoridad y responsabilidad de los funcionarios frente al proceso.
Comunicación entre los procesos: Efectividad en los flujos de información determinados en la interacción de los procesos.
</t>
  </si>
  <si>
    <t xml:space="preserve">Financieros: Bajo presupuesto de funcionamiento que impide el desarrollo de proyectos, demoras en apropiación y ejecución de recursos, dificultades para la definición de proyectos.
Personal: Asignación de funciones y actividades a personal contratistas
Procesos: Desconocimiento de los procesos y procedimientos por parte de los servidores, desactualización de documentos, falta interacción.
Tecnología: obsolescencia y daños de equipos tecnológicos
Políticos: Cambio de gobierno con nuevos planes y proyectos de Desarrollo, Falta de continuidad en los programas establecidos.
Pandemia: afectación para el desarrollo deporte, recursos, desarrollo de programas 
Tecnológicos: deficiente servicio de conexión a internet, Fallas en la infraestructura tecnológica, falta de recursos para el fortalecimiento tecnológico.
</t>
  </si>
  <si>
    <t>Proyectos de inversión</t>
  </si>
  <si>
    <t>Reaizar seguimiento a la inversión y ejecución del cronograma de actividades de cada proyecto</t>
  </si>
  <si>
    <t xml:space="preserve">Se realizaron las reuniones con los equipos de trabajo de promotores y diferemtes coordinadores de programas, donde se planificaban y evaluan las actividades deportivas y recreativas reuniones semanales viernes y lunes </t>
  </si>
  <si>
    <t>Se programo para la vigencia 2022</t>
  </si>
  <si>
    <t>Se realizo reunion con el equipo de trabajo y promotores de deportes donde se realizo asignación de supervisiones y coordinacion de eventos deportivos y recreativos a los promotores y la obligatoriedad de la entrega de informes de actividades deportivas y recreativas</t>
  </si>
  <si>
    <t>Se realizara en la vigencia 2022 para incluir en el plan de capacitación anual</t>
  </si>
  <si>
    <t>Se debe incluir  en la planificación de los backups para la vigencia 2022</t>
  </si>
  <si>
    <t>Se realizó cronograma de actividades mensual para el desarrollo de las actividades de deportes</t>
  </si>
  <si>
    <t>Capacitación sobre los terminos legales y clasificacion de los tramites y solicittes</t>
  </si>
  <si>
    <t>se implementó acceso a los equipos a traves de usuariios asignados  a los equipos de los promotores de deportes</t>
  </si>
  <si>
    <t>se realizó una capacitación de Archivo con el Archivo departamental</t>
  </si>
  <si>
    <t>Se debe suministrar a los promotores de deportes para lograr la organización de los archivos de gestion de los expedientes de clubes deportivos</t>
  </si>
  <si>
    <t>para el 2022</t>
  </si>
  <si>
    <t>se desarrollo la contratacion de personal de apoyo a la gestion , se contrató las personas  que van a ejercer como gestores de parques.
Se establecio contratos con monitores profesionales y tecnicos para el programa de habitos saludables, e instructores para escuelas deportivas.</t>
  </si>
  <si>
    <t>Se realizo reunion con el equipo de trabajo y promotores de deportes donde se realizo asignación de supervisiones (gestors de parques, apoyo a la gestion, personal de escuelas) y coordinacion de eventos deportivos y recreativos a los promotores (cumpleaños de Valledupar) y la obligatoriedad de la entrega de informes de actividades deportivas y recreativas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</si>
</sst>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sz val="22"/>
      <name val="Arial Narrow"/>
      <family val="2"/>
    </font>
    <font>
      <sz val="16"/>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249977111117893"/>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6" tint="-0.249977111117893"/>
      </left>
      <right/>
      <top style="hair">
        <color theme="6" tint="-0.249977111117893"/>
      </top>
      <bottom/>
      <diagonal/>
    </border>
    <border>
      <left/>
      <right/>
      <top style="hair">
        <color theme="6" tint="-0.249977111117893"/>
      </top>
      <bottom/>
      <diagonal/>
    </border>
    <border>
      <left/>
      <right style="hair">
        <color theme="6" tint="-0.249977111117893"/>
      </right>
      <top style="hair">
        <color theme="6" tint="-0.249977111117893"/>
      </top>
      <bottom/>
      <diagonal/>
    </border>
    <border>
      <left style="hair">
        <color theme="6" tint="-0.249977111117893"/>
      </left>
      <right/>
      <top/>
      <bottom/>
      <diagonal/>
    </border>
    <border>
      <left/>
      <right style="hair">
        <color theme="6" tint="-0.249977111117893"/>
      </right>
      <top/>
      <bottom/>
      <diagonal/>
    </border>
    <border>
      <left style="hair">
        <color theme="6" tint="-0.249977111117893"/>
      </left>
      <right/>
      <top/>
      <bottom style="hair">
        <color theme="6" tint="-0.249977111117893"/>
      </bottom>
      <diagonal/>
    </border>
    <border>
      <left/>
      <right/>
      <top/>
      <bottom style="hair">
        <color theme="6" tint="-0.249977111117893"/>
      </bottom>
      <diagonal/>
    </border>
    <border>
      <left/>
      <right style="hair">
        <color theme="6" tint="-0.249977111117893"/>
      </right>
      <top/>
      <bottom style="hair">
        <color theme="6" tint="-0.249977111117893"/>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405">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vertical="center" wrapText="1"/>
      <protection locked="0"/>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4" fillId="0" borderId="61" xfId="0" applyFont="1" applyBorder="1" applyAlignment="1" applyProtection="1">
      <alignment horizontal="center" vertical="center"/>
      <protection hidden="1"/>
    </xf>
    <xf numFmtId="0" fontId="1" fillId="0" borderId="62" xfId="0" applyFont="1" applyBorder="1" applyAlignment="1">
      <alignment horizontal="justify" vertical="center" wrapText="1"/>
    </xf>
    <xf numFmtId="0" fontId="1" fillId="0" borderId="64" xfId="0" applyFont="1" applyBorder="1" applyAlignment="1">
      <alignment horizontal="justify" vertical="center" wrapText="1"/>
    </xf>
    <xf numFmtId="0" fontId="1" fillId="0" borderId="63" xfId="0" applyFont="1" applyBorder="1" applyAlignment="1">
      <alignment horizontal="justify" vertical="center" wrapText="1"/>
    </xf>
    <xf numFmtId="0" fontId="63" fillId="0" borderId="69" xfId="0" applyFont="1" applyBorder="1" applyAlignment="1">
      <alignment horizontal="justify" vertical="center" wrapText="1"/>
    </xf>
    <xf numFmtId="0" fontId="63" fillId="0" borderId="70" xfId="0" applyFont="1" applyBorder="1" applyAlignment="1">
      <alignment horizontal="justify" vertical="center" wrapText="1"/>
    </xf>
    <xf numFmtId="0" fontId="63" fillId="0" borderId="71" xfId="0" applyFont="1" applyBorder="1" applyAlignment="1">
      <alignment horizontal="justify" vertical="center" wrapText="1"/>
    </xf>
    <xf numFmtId="0" fontId="63" fillId="0" borderId="72"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73" xfId="0" applyFont="1" applyBorder="1" applyAlignment="1">
      <alignment horizontal="justify" vertical="center" wrapText="1"/>
    </xf>
    <xf numFmtId="0" fontId="63" fillId="0" borderId="74" xfId="0" applyFont="1" applyBorder="1" applyAlignment="1">
      <alignment horizontal="justify" vertical="center" wrapText="1"/>
    </xf>
    <xf numFmtId="0" fontId="63" fillId="0" borderId="75" xfId="0" applyFont="1" applyBorder="1" applyAlignment="1">
      <alignment horizontal="justify" vertical="center" wrapText="1"/>
    </xf>
    <xf numFmtId="0" fontId="63" fillId="0" borderId="76" xfId="0" applyFont="1" applyBorder="1" applyAlignment="1">
      <alignment horizontal="justify"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3" xfId="0" applyFont="1" applyBorder="1" applyAlignment="1">
      <alignment horizontal="center" vertical="center" wrapText="1"/>
    </xf>
    <xf numFmtId="0" fontId="4" fillId="0" borderId="61" xfId="0" applyFont="1" applyFill="1" applyBorder="1" applyAlignment="1" applyProtection="1">
      <alignment horizontal="center" vertical="center" wrapText="1"/>
      <protection hidden="1"/>
    </xf>
    <xf numFmtId="0" fontId="1" fillId="0" borderId="62" xfId="0" applyFont="1" applyBorder="1" applyAlignment="1">
      <alignment horizontal="center" vertical="center"/>
    </xf>
    <xf numFmtId="0" fontId="1" fillId="0" borderId="64" xfId="0" applyFont="1" applyBorder="1" applyAlignment="1">
      <alignment horizontal="center" vertical="center"/>
    </xf>
    <xf numFmtId="0" fontId="1" fillId="0" borderId="63" xfId="0" applyFont="1" applyBorder="1" applyAlignment="1">
      <alignment horizontal="center" vertical="center"/>
    </xf>
    <xf numFmtId="9" fontId="1" fillId="0" borderId="61" xfId="0" applyNumberFormat="1" applyFont="1" applyBorder="1" applyAlignment="1" applyProtection="1">
      <alignment horizontal="center" vertical="center" wrapText="1"/>
      <protection hidden="1"/>
    </xf>
    <xf numFmtId="9" fontId="1" fillId="0" borderId="61" xfId="0" applyNumberFormat="1" applyFont="1" applyBorder="1" applyAlignment="1" applyProtection="1">
      <alignment horizontal="center" vertical="center" wrapText="1"/>
      <protection locked="0"/>
    </xf>
    <xf numFmtId="0" fontId="4" fillId="14"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1" fillId="0" borderId="62" xfId="0" applyFont="1" applyBorder="1" applyAlignment="1" applyProtection="1">
      <alignment horizontal="justify" vertical="center" wrapText="1"/>
      <protection locked="0"/>
    </xf>
    <xf numFmtId="0" fontId="1" fillId="0" borderId="64" xfId="0" applyFont="1" applyBorder="1" applyAlignment="1" applyProtection="1">
      <alignment horizontal="justify" vertical="center" wrapText="1"/>
      <protection locked="0"/>
    </xf>
    <xf numFmtId="0" fontId="1" fillId="0" borderId="63" xfId="0" applyFont="1" applyBorder="1" applyAlignment="1" applyProtection="1">
      <alignment horizontal="justify" vertical="center" wrapText="1"/>
      <protection locked="0"/>
    </xf>
    <xf numFmtId="0" fontId="2" fillId="0" borderId="62" xfId="0" applyFont="1" applyBorder="1" applyAlignment="1" applyProtection="1">
      <alignment horizontal="justify" vertical="center" wrapText="1"/>
      <protection locked="0"/>
    </xf>
    <xf numFmtId="0" fontId="2" fillId="0" borderId="64" xfId="0" applyFont="1" applyBorder="1" applyAlignment="1" applyProtection="1">
      <alignment horizontal="justify" vertical="center" wrapText="1"/>
      <protection locked="0"/>
    </xf>
    <xf numFmtId="0" fontId="2" fillId="0" borderId="63" xfId="0" applyFont="1" applyBorder="1" applyAlignment="1" applyProtection="1">
      <alignment horizontal="justify" vertical="center" wrapText="1"/>
      <protection locked="0"/>
    </xf>
    <xf numFmtId="0" fontId="1" fillId="0" borderId="62" xfId="0" applyFont="1" applyBorder="1" applyAlignment="1" applyProtection="1">
      <alignment horizontal="justify" vertical="center" wrapText="1"/>
    </xf>
    <xf numFmtId="0" fontId="1" fillId="0" borderId="64" xfId="0" applyFont="1" applyBorder="1" applyAlignment="1" applyProtection="1">
      <alignment horizontal="justify" vertical="center" wrapText="1"/>
    </xf>
    <xf numFmtId="0" fontId="1" fillId="0" borderId="63" xfId="0" applyFont="1" applyBorder="1" applyAlignment="1" applyProtection="1">
      <alignment horizontal="justify" vertical="center" wrapText="1"/>
    </xf>
    <xf numFmtId="0" fontId="2" fillId="0" borderId="61" xfId="0" applyFont="1" applyBorder="1" applyAlignment="1" applyProtection="1">
      <alignment horizontal="justify"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textRotation="90" wrapText="1"/>
    </xf>
    <xf numFmtId="0" fontId="4" fillId="15" borderId="61" xfId="0" applyFont="1" applyFill="1" applyBorder="1" applyAlignment="1">
      <alignment horizontal="center"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2" fillId="0" borderId="10" xfId="0" applyFont="1" applyBorder="1" applyAlignment="1">
      <alignment horizontal="center" vertical="center" wrapText="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0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16" zoomScale="98" zoomScaleNormal="98" workbookViewId="0">
      <selection activeCell="E20" sqref="E20:F20"/>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2" t="s">
        <v>159</v>
      </c>
      <c r="C2" s="173"/>
      <c r="D2" s="173"/>
      <c r="E2" s="173"/>
      <c r="F2" s="173"/>
      <c r="G2" s="173"/>
      <c r="H2" s="174"/>
    </row>
    <row r="3" spans="2:8" x14ac:dyDescent="0.25">
      <c r="B3" s="71"/>
      <c r="C3" s="72"/>
      <c r="D3" s="72"/>
      <c r="E3" s="72"/>
      <c r="F3" s="72"/>
      <c r="G3" s="72"/>
      <c r="H3" s="73"/>
    </row>
    <row r="4" spans="2:8" ht="63" customHeight="1" x14ac:dyDescent="0.25">
      <c r="B4" s="175" t="s">
        <v>186</v>
      </c>
      <c r="C4" s="176"/>
      <c r="D4" s="176"/>
      <c r="E4" s="176"/>
      <c r="F4" s="176"/>
      <c r="G4" s="176"/>
      <c r="H4" s="177"/>
    </row>
    <row r="5" spans="2:8" ht="63" customHeight="1" x14ac:dyDescent="0.25">
      <c r="B5" s="178"/>
      <c r="C5" s="179"/>
      <c r="D5" s="179"/>
      <c r="E5" s="179"/>
      <c r="F5" s="179"/>
      <c r="G5" s="179"/>
      <c r="H5" s="180"/>
    </row>
    <row r="6" spans="2:8" ht="16.5" x14ac:dyDescent="0.25">
      <c r="B6" s="181" t="s">
        <v>157</v>
      </c>
      <c r="C6" s="182"/>
      <c r="D6" s="182"/>
      <c r="E6" s="182"/>
      <c r="F6" s="182"/>
      <c r="G6" s="182"/>
      <c r="H6" s="183"/>
    </row>
    <row r="7" spans="2:8" ht="95.25" customHeight="1" x14ac:dyDescent="0.25">
      <c r="B7" s="191" t="s">
        <v>187</v>
      </c>
      <c r="C7" s="192"/>
      <c r="D7" s="192"/>
      <c r="E7" s="192"/>
      <c r="F7" s="192"/>
      <c r="G7" s="192"/>
      <c r="H7" s="193"/>
    </row>
    <row r="8" spans="2:8" ht="16.5" x14ac:dyDescent="0.25">
      <c r="B8" s="106"/>
      <c r="C8" s="107"/>
      <c r="D8" s="107"/>
      <c r="E8" s="107"/>
      <c r="F8" s="107"/>
      <c r="G8" s="107"/>
      <c r="H8" s="108"/>
    </row>
    <row r="9" spans="2:8" ht="16.5" customHeight="1" x14ac:dyDescent="0.25">
      <c r="B9" s="184" t="s">
        <v>179</v>
      </c>
      <c r="C9" s="185"/>
      <c r="D9" s="185"/>
      <c r="E9" s="185"/>
      <c r="F9" s="185"/>
      <c r="G9" s="185"/>
      <c r="H9" s="186"/>
    </row>
    <row r="10" spans="2:8" ht="44.25" customHeight="1" x14ac:dyDescent="0.25">
      <c r="B10" s="184"/>
      <c r="C10" s="185"/>
      <c r="D10" s="185"/>
      <c r="E10" s="185"/>
      <c r="F10" s="185"/>
      <c r="G10" s="185"/>
      <c r="H10" s="186"/>
    </row>
    <row r="11" spans="2:8" ht="15.75" thickBot="1" x14ac:dyDescent="0.3">
      <c r="B11" s="94"/>
      <c r="C11" s="97"/>
      <c r="D11" s="102"/>
      <c r="E11" s="103"/>
      <c r="F11" s="103"/>
      <c r="G11" s="104"/>
      <c r="H11" s="105"/>
    </row>
    <row r="12" spans="2:8" ht="15.75" thickTop="1" x14ac:dyDescent="0.25">
      <c r="B12" s="94"/>
      <c r="C12" s="187" t="s">
        <v>158</v>
      </c>
      <c r="D12" s="188"/>
      <c r="E12" s="189" t="s">
        <v>180</v>
      </c>
      <c r="F12" s="190"/>
      <c r="G12" s="97"/>
      <c r="H12" s="98"/>
    </row>
    <row r="13" spans="2:8" ht="81.599999999999994" customHeight="1" x14ac:dyDescent="0.25">
      <c r="B13" s="94"/>
      <c r="C13" s="194" t="s">
        <v>160</v>
      </c>
      <c r="D13" s="195"/>
      <c r="E13" s="196" t="s">
        <v>196</v>
      </c>
      <c r="F13" s="197"/>
      <c r="G13" s="97"/>
      <c r="H13" s="98"/>
    </row>
    <row r="14" spans="2:8" x14ac:dyDescent="0.25">
      <c r="B14" s="94"/>
      <c r="C14" s="200" t="s">
        <v>190</v>
      </c>
      <c r="D14" s="201"/>
      <c r="E14" s="170" t="s">
        <v>197</v>
      </c>
      <c r="F14" s="171"/>
      <c r="G14" s="97"/>
      <c r="H14" s="98"/>
    </row>
    <row r="15" spans="2:8" ht="32.25" customHeight="1" x14ac:dyDescent="0.25">
      <c r="B15" s="94"/>
      <c r="C15" s="198" t="s">
        <v>191</v>
      </c>
      <c r="D15" s="199"/>
      <c r="E15" s="170" t="s">
        <v>203</v>
      </c>
      <c r="F15" s="171"/>
      <c r="G15" s="97"/>
      <c r="H15" s="98"/>
    </row>
    <row r="16" spans="2:8" ht="28.5" customHeight="1" x14ac:dyDescent="0.25">
      <c r="B16" s="94"/>
      <c r="C16" s="164" t="s">
        <v>193</v>
      </c>
      <c r="D16" s="165"/>
      <c r="E16" s="160" t="s">
        <v>194</v>
      </c>
      <c r="F16" s="161"/>
      <c r="G16" s="97"/>
      <c r="H16" s="98"/>
    </row>
    <row r="17" spans="2:8" ht="32.25" customHeight="1" x14ac:dyDescent="0.25">
      <c r="B17" s="94"/>
      <c r="C17" s="135" t="s">
        <v>199</v>
      </c>
      <c r="D17" s="136"/>
      <c r="E17" s="170" t="s">
        <v>200</v>
      </c>
      <c r="F17" s="171"/>
      <c r="G17" s="97"/>
      <c r="H17" s="98"/>
    </row>
    <row r="18" spans="2:8" ht="72.75" customHeight="1" x14ac:dyDescent="0.25">
      <c r="B18" s="94"/>
      <c r="C18" s="164" t="s">
        <v>1</v>
      </c>
      <c r="D18" s="165"/>
      <c r="E18" s="160" t="s">
        <v>188</v>
      </c>
      <c r="F18" s="161"/>
      <c r="G18" s="97"/>
      <c r="H18" s="98"/>
    </row>
    <row r="19" spans="2:8" ht="64.5" customHeight="1" x14ac:dyDescent="0.25">
      <c r="B19" s="94"/>
      <c r="C19" s="164" t="s">
        <v>46</v>
      </c>
      <c r="D19" s="165"/>
      <c r="E19" s="160" t="s">
        <v>192</v>
      </c>
      <c r="F19" s="161"/>
      <c r="G19" s="137"/>
      <c r="H19" s="98"/>
    </row>
    <row r="20" spans="2:8" ht="62.25" customHeight="1" x14ac:dyDescent="0.25">
      <c r="B20" s="94"/>
      <c r="C20" s="164" t="s">
        <v>201</v>
      </c>
      <c r="D20" s="165"/>
      <c r="E20" s="160" t="s">
        <v>195</v>
      </c>
      <c r="F20" s="161"/>
      <c r="G20" s="137"/>
      <c r="H20" s="98"/>
    </row>
    <row r="21" spans="2:8" ht="71.25" customHeight="1" x14ac:dyDescent="0.25">
      <c r="B21" s="94"/>
      <c r="C21" s="164" t="s">
        <v>161</v>
      </c>
      <c r="D21" s="165"/>
      <c r="E21" s="160" t="s">
        <v>204</v>
      </c>
      <c r="F21" s="161"/>
      <c r="G21" s="137"/>
      <c r="H21" s="98"/>
    </row>
    <row r="22" spans="2:8" ht="55.5" customHeight="1" x14ac:dyDescent="0.25">
      <c r="B22" s="94"/>
      <c r="C22" s="162" t="s">
        <v>162</v>
      </c>
      <c r="D22" s="163"/>
      <c r="E22" s="160" t="s">
        <v>205</v>
      </c>
      <c r="F22" s="161"/>
      <c r="G22" s="138"/>
      <c r="H22" s="98"/>
    </row>
    <row r="23" spans="2:8" ht="42" customHeight="1" x14ac:dyDescent="0.25">
      <c r="B23" s="94"/>
      <c r="C23" s="162" t="s">
        <v>44</v>
      </c>
      <c r="D23" s="163"/>
      <c r="E23" s="160" t="s">
        <v>206</v>
      </c>
      <c r="F23" s="161"/>
      <c r="G23" s="97"/>
      <c r="H23" s="98"/>
    </row>
    <row r="24" spans="2:8" ht="59.25" customHeight="1" x14ac:dyDescent="0.25">
      <c r="B24" s="94"/>
      <c r="C24" s="162" t="s">
        <v>156</v>
      </c>
      <c r="D24" s="163"/>
      <c r="E24" s="160" t="s">
        <v>189</v>
      </c>
      <c r="F24" s="161"/>
      <c r="G24" s="97"/>
      <c r="H24" s="98"/>
    </row>
    <row r="25" spans="2:8" ht="23.25" customHeight="1" x14ac:dyDescent="0.25">
      <c r="B25" s="94"/>
      <c r="C25" s="162" t="s">
        <v>11</v>
      </c>
      <c r="D25" s="163"/>
      <c r="E25" s="160" t="s">
        <v>207</v>
      </c>
      <c r="F25" s="161"/>
      <c r="G25" s="97"/>
      <c r="H25" s="98"/>
    </row>
    <row r="26" spans="2:8" ht="30.75" customHeight="1" x14ac:dyDescent="0.25">
      <c r="B26" s="94"/>
      <c r="C26" s="162" t="s">
        <v>165</v>
      </c>
      <c r="D26" s="163"/>
      <c r="E26" s="160" t="s">
        <v>163</v>
      </c>
      <c r="F26" s="161"/>
      <c r="G26" s="97"/>
      <c r="H26" s="98"/>
    </row>
    <row r="27" spans="2:8" ht="35.25" customHeight="1" x14ac:dyDescent="0.25">
      <c r="B27" s="94"/>
      <c r="C27" s="162" t="s">
        <v>166</v>
      </c>
      <c r="D27" s="163"/>
      <c r="E27" s="160" t="s">
        <v>164</v>
      </c>
      <c r="F27" s="161"/>
      <c r="G27" s="97"/>
      <c r="H27" s="98"/>
    </row>
    <row r="28" spans="2:8" ht="33" customHeight="1" x14ac:dyDescent="0.25">
      <c r="B28" s="94"/>
      <c r="C28" s="162" t="s">
        <v>166</v>
      </c>
      <c r="D28" s="163"/>
      <c r="E28" s="160" t="s">
        <v>164</v>
      </c>
      <c r="F28" s="161"/>
      <c r="G28" s="97"/>
      <c r="H28" s="98"/>
    </row>
    <row r="29" spans="2:8" ht="30" customHeight="1" x14ac:dyDescent="0.25">
      <c r="B29" s="94"/>
      <c r="C29" s="162" t="s">
        <v>167</v>
      </c>
      <c r="D29" s="163"/>
      <c r="E29" s="160" t="s">
        <v>208</v>
      </c>
      <c r="F29" s="161"/>
      <c r="G29" s="97"/>
      <c r="H29" s="98"/>
    </row>
    <row r="30" spans="2:8" ht="35.25" customHeight="1" x14ac:dyDescent="0.25">
      <c r="B30" s="94"/>
      <c r="C30" s="162" t="s">
        <v>168</v>
      </c>
      <c r="D30" s="163"/>
      <c r="E30" s="160" t="s">
        <v>169</v>
      </c>
      <c r="F30" s="161"/>
      <c r="G30" s="97"/>
      <c r="H30" s="98"/>
    </row>
    <row r="31" spans="2:8" ht="31.5" customHeight="1" x14ac:dyDescent="0.25">
      <c r="B31" s="94"/>
      <c r="C31" s="162" t="s">
        <v>170</v>
      </c>
      <c r="D31" s="163"/>
      <c r="E31" s="160" t="s">
        <v>171</v>
      </c>
      <c r="F31" s="161"/>
      <c r="G31" s="97"/>
      <c r="H31" s="98"/>
    </row>
    <row r="32" spans="2:8" ht="35.25" customHeight="1" x14ac:dyDescent="0.25">
      <c r="B32" s="94"/>
      <c r="C32" s="162" t="s">
        <v>172</v>
      </c>
      <c r="D32" s="163"/>
      <c r="E32" s="160" t="s">
        <v>173</v>
      </c>
      <c r="F32" s="161"/>
      <c r="G32" s="97"/>
      <c r="H32" s="98"/>
    </row>
    <row r="33" spans="2:8" ht="59.25" customHeight="1" x14ac:dyDescent="0.25">
      <c r="B33" s="94"/>
      <c r="C33" s="162" t="s">
        <v>174</v>
      </c>
      <c r="D33" s="163"/>
      <c r="E33" s="160" t="s">
        <v>209</v>
      </c>
      <c r="F33" s="161"/>
      <c r="G33" s="97"/>
      <c r="H33" s="98"/>
    </row>
    <row r="34" spans="2:8" ht="41.45" customHeight="1" x14ac:dyDescent="0.25">
      <c r="B34" s="94"/>
      <c r="C34" s="162" t="s">
        <v>28</v>
      </c>
      <c r="D34" s="163"/>
      <c r="E34" s="160" t="s">
        <v>175</v>
      </c>
      <c r="F34" s="161"/>
      <c r="G34" s="97"/>
      <c r="H34" s="98"/>
    </row>
    <row r="35" spans="2:8" ht="96.6" customHeight="1" x14ac:dyDescent="0.25">
      <c r="B35" s="94"/>
      <c r="C35" s="162" t="s">
        <v>177</v>
      </c>
      <c r="D35" s="163"/>
      <c r="E35" s="160" t="s">
        <v>176</v>
      </c>
      <c r="F35" s="161"/>
      <c r="G35" s="97"/>
      <c r="H35" s="98"/>
    </row>
    <row r="36" spans="2:8" ht="52.15" customHeight="1" x14ac:dyDescent="0.25">
      <c r="B36" s="94"/>
      <c r="C36" s="162" t="s">
        <v>38</v>
      </c>
      <c r="D36" s="163"/>
      <c r="E36" s="160" t="s">
        <v>178</v>
      </c>
      <c r="F36" s="161"/>
      <c r="G36" s="97"/>
      <c r="H36" s="98"/>
    </row>
    <row r="37" spans="2:8" ht="12" customHeight="1" thickBot="1" x14ac:dyDescent="0.3">
      <c r="B37" s="94"/>
      <c r="C37" s="166"/>
      <c r="D37" s="167"/>
      <c r="E37" s="168"/>
      <c r="F37" s="169"/>
      <c r="G37" s="97"/>
      <c r="H37" s="98"/>
    </row>
    <row r="38" spans="2:8" ht="15.75" thickTop="1" x14ac:dyDescent="0.25">
      <c r="B38" s="94"/>
      <c r="C38" s="95"/>
      <c r="D38" s="95"/>
      <c r="E38" s="96"/>
      <c r="F38" s="96"/>
      <c r="G38" s="97"/>
      <c r="H38" s="98"/>
    </row>
    <row r="39" spans="2:8" ht="21" customHeight="1" x14ac:dyDescent="0.25">
      <c r="B39" s="157" t="s">
        <v>181</v>
      </c>
      <c r="C39" s="158"/>
      <c r="D39" s="158"/>
      <c r="E39" s="158"/>
      <c r="F39" s="158"/>
      <c r="G39" s="158"/>
      <c r="H39" s="159"/>
    </row>
    <row r="40" spans="2:8" ht="20.25" customHeight="1" x14ac:dyDescent="0.25">
      <c r="B40" s="157" t="s">
        <v>182</v>
      </c>
      <c r="C40" s="158"/>
      <c r="D40" s="158"/>
      <c r="E40" s="158"/>
      <c r="F40" s="158"/>
      <c r="G40" s="158"/>
      <c r="H40" s="159"/>
    </row>
    <row r="41" spans="2:8" ht="20.25" customHeight="1" x14ac:dyDescent="0.25">
      <c r="B41" s="157" t="s">
        <v>183</v>
      </c>
      <c r="C41" s="158"/>
      <c r="D41" s="158"/>
      <c r="E41" s="158"/>
      <c r="F41" s="158"/>
      <c r="G41" s="158"/>
      <c r="H41" s="159"/>
    </row>
    <row r="42" spans="2:8" ht="20.25" customHeight="1" x14ac:dyDescent="0.25">
      <c r="B42" s="157" t="s">
        <v>184</v>
      </c>
      <c r="C42" s="158"/>
      <c r="D42" s="158"/>
      <c r="E42" s="158"/>
      <c r="F42" s="158"/>
      <c r="G42" s="158"/>
      <c r="H42" s="159"/>
    </row>
    <row r="43" spans="2:8" x14ac:dyDescent="0.25">
      <c r="B43" s="157" t="s">
        <v>185</v>
      </c>
      <c r="C43" s="158"/>
      <c r="D43" s="158"/>
      <c r="E43" s="158"/>
      <c r="F43" s="158"/>
      <c r="G43" s="158"/>
      <c r="H43" s="159"/>
    </row>
    <row r="44" spans="2:8" ht="15.75" thickBot="1" x14ac:dyDescent="0.3">
      <c r="B44" s="99"/>
      <c r="C44" s="100"/>
      <c r="D44" s="100"/>
      <c r="E44" s="100"/>
      <c r="F44" s="100"/>
      <c r="G44" s="100"/>
      <c r="H44" s="101"/>
    </row>
  </sheetData>
  <mergeCells count="61">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 ref="C23:D23"/>
    <mergeCell ref="C19:D19"/>
    <mergeCell ref="C21:D21"/>
    <mergeCell ref="C22:D22"/>
    <mergeCell ref="E19:F19"/>
    <mergeCell ref="E21:F21"/>
    <mergeCell ref="E22:F22"/>
    <mergeCell ref="E23:F23"/>
    <mergeCell ref="C20:D20"/>
    <mergeCell ref="E20:F20"/>
    <mergeCell ref="E25:F25"/>
    <mergeCell ref="C25:D25"/>
    <mergeCell ref="C26:D26"/>
    <mergeCell ref="E26:F26"/>
    <mergeCell ref="C28:D28"/>
    <mergeCell ref="E28:F28"/>
    <mergeCell ref="B39:H39"/>
    <mergeCell ref="B40:H40"/>
    <mergeCell ref="B41:H41"/>
    <mergeCell ref="E36:F36"/>
    <mergeCell ref="C34:D34"/>
    <mergeCell ref="E34:F34"/>
    <mergeCell ref="E32:F32"/>
    <mergeCell ref="E35:F35"/>
    <mergeCell ref="C36:D36"/>
    <mergeCell ref="C37:D37"/>
    <mergeCell ref="E37:F37"/>
    <mergeCell ref="C33:D33"/>
    <mergeCell ref="E33:F33"/>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74"/>
  <sheetViews>
    <sheetView tabSelected="1" topLeftCell="AC28" zoomScale="80" zoomScaleNormal="80" workbookViewId="0">
      <selection activeCell="AK33" sqref="AK33"/>
    </sheetView>
  </sheetViews>
  <sheetFormatPr baseColWidth="10" defaultColWidth="11.42578125" defaultRowHeight="16.5" x14ac:dyDescent="0.3"/>
  <cols>
    <col min="1" max="1" width="4" style="127" bestFit="1" customWidth="1"/>
    <col min="2" max="2" width="24.28515625" style="127" customWidth="1"/>
    <col min="3" max="3" width="61.28515625" style="127" customWidth="1"/>
    <col min="4" max="4" width="47" style="127" customWidth="1"/>
    <col min="5" max="5" width="53.7109375" style="110" customWidth="1"/>
    <col min="6" max="6" width="47.7109375" style="110" customWidth="1"/>
    <col min="7" max="8" width="19" style="128"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24" style="110" customWidth="1"/>
    <col min="35" max="35" width="23.5703125" style="110" customWidth="1"/>
    <col min="36" max="36" width="20.5703125" style="110" customWidth="1"/>
    <col min="37" max="37" width="43.42578125" style="110" customWidth="1"/>
    <col min="38" max="38" width="21" style="110" customWidth="1"/>
    <col min="39" max="16384" width="11.42578125" style="110"/>
  </cols>
  <sheetData>
    <row r="1" spans="1:70" ht="35.25" customHeight="1" x14ac:dyDescent="0.3">
      <c r="A1" s="245" t="s">
        <v>137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7"/>
      <c r="AM1" s="144"/>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48" t="s">
        <v>228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50"/>
      <c r="AM2" s="144"/>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48" t="s">
        <v>227</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50"/>
      <c r="AM3" s="144"/>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63.75" customHeight="1" x14ac:dyDescent="0.3">
      <c r="A4" s="248" t="s">
        <v>229</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50"/>
      <c r="AM4" s="144"/>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41"/>
      <c r="B5" s="141"/>
      <c r="C5" s="141"/>
      <c r="D5" s="141"/>
      <c r="E5" s="142"/>
      <c r="F5" s="142"/>
      <c r="G5" s="143"/>
      <c r="H5" s="143"/>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ht="30" customHeight="1" x14ac:dyDescent="0.3">
      <c r="A6" s="224" t="s">
        <v>133</v>
      </c>
      <c r="B6" s="224"/>
      <c r="C6" s="224"/>
      <c r="D6" s="224"/>
      <c r="E6" s="224"/>
      <c r="F6" s="224"/>
      <c r="G6" s="224"/>
      <c r="H6" s="224"/>
      <c r="I6" s="224"/>
      <c r="J6" s="224" t="s">
        <v>134</v>
      </c>
      <c r="K6" s="224"/>
      <c r="L6" s="224"/>
      <c r="M6" s="224"/>
      <c r="N6" s="224"/>
      <c r="O6" s="224"/>
      <c r="P6" s="224"/>
      <c r="Q6" s="224" t="s">
        <v>135</v>
      </c>
      <c r="R6" s="224"/>
      <c r="S6" s="224"/>
      <c r="T6" s="224"/>
      <c r="U6" s="224"/>
      <c r="V6" s="224"/>
      <c r="W6" s="224"/>
      <c r="X6" s="224"/>
      <c r="Y6" s="224"/>
      <c r="Z6" s="224" t="s">
        <v>136</v>
      </c>
      <c r="AA6" s="224"/>
      <c r="AB6" s="224"/>
      <c r="AC6" s="224"/>
      <c r="AD6" s="224"/>
      <c r="AE6" s="224"/>
      <c r="AF6" s="224"/>
      <c r="AG6" s="224" t="s">
        <v>33</v>
      </c>
      <c r="AH6" s="224"/>
      <c r="AI6" s="224"/>
      <c r="AJ6" s="224"/>
      <c r="AK6" s="224"/>
      <c r="AL6" s="224"/>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30" customHeight="1" x14ac:dyDescent="0.3">
      <c r="A7" s="242" t="s">
        <v>0</v>
      </c>
      <c r="B7" s="133"/>
      <c r="C7" s="133"/>
      <c r="D7" s="241" t="s">
        <v>193</v>
      </c>
      <c r="E7" s="241" t="s">
        <v>199</v>
      </c>
      <c r="F7" s="132"/>
      <c r="G7" s="241" t="s">
        <v>46</v>
      </c>
      <c r="H7" s="251" t="s">
        <v>201</v>
      </c>
      <c r="I7" s="244" t="s">
        <v>129</v>
      </c>
      <c r="J7" s="241" t="s">
        <v>32</v>
      </c>
      <c r="K7" s="224" t="s">
        <v>4</v>
      </c>
      <c r="L7" s="241" t="s">
        <v>83</v>
      </c>
      <c r="M7" s="241" t="s">
        <v>88</v>
      </c>
      <c r="N7" s="241" t="s">
        <v>41</v>
      </c>
      <c r="O7" s="224" t="s">
        <v>4</v>
      </c>
      <c r="P7" s="241" t="s">
        <v>44</v>
      </c>
      <c r="Q7" s="243" t="s">
        <v>10</v>
      </c>
      <c r="R7" s="241" t="s">
        <v>156</v>
      </c>
      <c r="S7" s="241" t="s">
        <v>11</v>
      </c>
      <c r="T7" s="241" t="s">
        <v>7</v>
      </c>
      <c r="U7" s="241"/>
      <c r="V7" s="241"/>
      <c r="W7" s="241"/>
      <c r="X7" s="241"/>
      <c r="Y7" s="241"/>
      <c r="Z7" s="243" t="s">
        <v>132</v>
      </c>
      <c r="AA7" s="243" t="s">
        <v>42</v>
      </c>
      <c r="AB7" s="243" t="s">
        <v>4</v>
      </c>
      <c r="AC7" s="243" t="s">
        <v>43</v>
      </c>
      <c r="AD7" s="243" t="s">
        <v>4</v>
      </c>
      <c r="AE7" s="243" t="s">
        <v>45</v>
      </c>
      <c r="AF7" s="243" t="s">
        <v>28</v>
      </c>
      <c r="AG7" s="241" t="s">
        <v>33</v>
      </c>
      <c r="AH7" s="241" t="s">
        <v>34</v>
      </c>
      <c r="AI7" s="241" t="s">
        <v>35</v>
      </c>
      <c r="AJ7" s="241" t="s">
        <v>37</v>
      </c>
      <c r="AK7" s="241" t="s">
        <v>36</v>
      </c>
      <c r="AL7" s="241"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30" customHeight="1" x14ac:dyDescent="0.25">
      <c r="A8" s="242"/>
      <c r="B8" s="134" t="s">
        <v>190</v>
      </c>
      <c r="C8" s="134" t="s">
        <v>202</v>
      </c>
      <c r="D8" s="241"/>
      <c r="E8" s="241"/>
      <c r="F8" s="132" t="s">
        <v>198</v>
      </c>
      <c r="G8" s="241"/>
      <c r="H8" s="252"/>
      <c r="I8" s="244"/>
      <c r="J8" s="241"/>
      <c r="K8" s="224"/>
      <c r="L8" s="241"/>
      <c r="M8" s="241"/>
      <c r="N8" s="224"/>
      <c r="O8" s="224"/>
      <c r="P8" s="241"/>
      <c r="Q8" s="243"/>
      <c r="R8" s="241"/>
      <c r="S8" s="241"/>
      <c r="T8" s="129" t="s">
        <v>12</v>
      </c>
      <c r="U8" s="129" t="s">
        <v>16</v>
      </c>
      <c r="V8" s="129" t="s">
        <v>27</v>
      </c>
      <c r="W8" s="129" t="s">
        <v>17</v>
      </c>
      <c r="X8" s="129" t="s">
        <v>20</v>
      </c>
      <c r="Y8" s="129" t="s">
        <v>23</v>
      </c>
      <c r="Z8" s="243"/>
      <c r="AA8" s="243"/>
      <c r="AB8" s="243"/>
      <c r="AC8" s="243"/>
      <c r="AD8" s="243"/>
      <c r="AE8" s="243"/>
      <c r="AF8" s="243"/>
      <c r="AG8" s="241"/>
      <c r="AH8" s="241"/>
      <c r="AI8" s="241"/>
      <c r="AJ8" s="241"/>
      <c r="AK8" s="241"/>
      <c r="AL8" s="24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90.75" customHeight="1" x14ac:dyDescent="0.25">
      <c r="A9" s="225">
        <v>1</v>
      </c>
      <c r="B9" s="232"/>
      <c r="C9" s="232" t="s">
        <v>258</v>
      </c>
      <c r="D9" s="226" t="s">
        <v>230</v>
      </c>
      <c r="E9" s="229" t="s">
        <v>218</v>
      </c>
      <c r="F9" s="235" t="s">
        <v>219</v>
      </c>
      <c r="G9" s="239" t="s">
        <v>224</v>
      </c>
      <c r="H9" s="236" t="s">
        <v>226</v>
      </c>
      <c r="I9" s="240">
        <v>360</v>
      </c>
      <c r="J9" s="218" t="str">
        <f>IF(I9&lt;=0,"",IF(I9&lt;=2,"Muy Baja",IF(I9&lt;=24,"Baja",IF(I9&lt;=500,"Media",IF(I9&lt;=5000,"Alta","Muy Alta")))))</f>
        <v>Media</v>
      </c>
      <c r="K9" s="222">
        <f>IF(J9="","",IF(J9="Muy Baja",0.2,IF(J9="Baja",0.4,IF(J9="Media",0.6,IF(J9="Alta",0.8,IF(J9="Muy Alta",1,))))))</f>
        <v>0.6</v>
      </c>
      <c r="L9" s="223" t="s">
        <v>149</v>
      </c>
      <c r="M9" s="222" t="str">
        <f ca="1">IF(NOT(ISERROR(MATCH(L9,'Tabla Impacto'!$B$221:$B$223,0))),'Tabla Impacto'!$F$223&amp;"Por favor no seleccionar los criterios de impacto(Afectación Económica o presupuestal y Pérdida Reputacional)",L9)</f>
        <v xml:space="preserve">     El riesgo afecta la imagen de de la entidad con efecto publicitario sostenido a nivel de sector administrativo, nivel departamental o municipal</v>
      </c>
      <c r="N9" s="218" t="str">
        <f ca="1">IF(OR(M9='Tabla Impacto'!$C$11,M9='Tabla Impacto'!$D$11),"Leve",IF(OR(M9='Tabla Impacto'!$C$12,M9='Tabla Impacto'!$D$12),"Menor",IF(OR(M9='Tabla Impacto'!$C$13,M9='Tabla Impacto'!$D$13),"Moderado",IF(OR(M9='Tabla Impacto'!$C$14,M9='Tabla Impacto'!$D$14),"Mayor",IF(OR(M9='Tabla Impacto'!$C$15,M9='Tabla Impacto'!$D$15),"Catastrófico","")))))</f>
        <v>Mayor</v>
      </c>
      <c r="O9" s="222">
        <f ca="1">IF(N9="","",IF(N9="Leve",0.2,IF(N9="Menor",0.4,IF(N9="Moderado",0.6,IF(N9="Mayor",0.8,IF(N9="Catastrófico",1,))))))</f>
        <v>0.8</v>
      </c>
      <c r="P9" s="202" t="s">
        <v>77</v>
      </c>
      <c r="Q9" s="113">
        <v>1</v>
      </c>
      <c r="R9" s="114" t="s">
        <v>210</v>
      </c>
      <c r="S9" s="115" t="str">
        <f>IF(OR(T9="Preventivo",T9="Detectivo"),"Probabilidad",IF(T9="Correctivo","Impacto",""))</f>
        <v>Probabilidad</v>
      </c>
      <c r="T9" s="116" t="s">
        <v>13</v>
      </c>
      <c r="U9" s="116" t="s">
        <v>8</v>
      </c>
      <c r="V9" s="117" t="str">
        <f>IF(AND(T9="Preventivo",U9="Automático"),"50%",IF(AND(T9="Preventivo",U9="Manual"),"40%",IF(AND(T9="Detectivo",U9="Automático"),"40%",IF(AND(T9="Detectivo",U9="Manual"),"30%",IF(AND(T9="Correctivo",U9="Automático"),"35%",IF(AND(T9="Correctivo",U9="Manual"),"25%",""))))))</f>
        <v>40%</v>
      </c>
      <c r="W9" s="116" t="s">
        <v>19</v>
      </c>
      <c r="X9" s="116" t="s">
        <v>21</v>
      </c>
      <c r="Y9" s="116" t="s">
        <v>115</v>
      </c>
      <c r="Z9" s="118">
        <f>IFERROR(IF(S9="Probabilidad",(K9-(+K9*V9)),IF(S9="Impacto",K9,"")),"")</f>
        <v>0.36</v>
      </c>
      <c r="AA9" s="119" t="str">
        <f>IFERROR(IF(Z9="","",IF(Z9&lt;=0.2,"Muy Baja",IF(Z9&lt;=0.4,"Baja",IF(Z9&lt;=0.6,"Media",IF(Z9&lt;=0.8,"Alta","Muy Alta"))))),"")</f>
        <v>Baja</v>
      </c>
      <c r="AB9" s="117">
        <f>+Z9</f>
        <v>0.36</v>
      </c>
      <c r="AC9" s="119" t="str">
        <f ca="1">IFERROR(IF(AD9="","",IF(AD9&lt;=0.2,"Leve",IF(AD9&lt;=0.4,"Menor",IF(AD9&lt;=0.6,"Moderado",IF(AD9&lt;=0.8,"Mayor","Catastrófico"))))),"")</f>
        <v>Mayor</v>
      </c>
      <c r="AD9" s="117">
        <f ca="1">IFERROR(IF(S9="Impacto",(O9-(+O9*V9)),IF(S9="Probabilidad",O9,"")),"")</f>
        <v>0.8</v>
      </c>
      <c r="AE9" s="120" t="str">
        <f ca="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116" t="s">
        <v>130</v>
      </c>
      <c r="AG9" s="156" t="s">
        <v>212</v>
      </c>
      <c r="AH9" s="139" t="s">
        <v>214</v>
      </c>
      <c r="AI9" s="123">
        <v>44423</v>
      </c>
      <c r="AJ9" s="123">
        <v>44925</v>
      </c>
      <c r="AK9" s="140" t="s">
        <v>262</v>
      </c>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45" customHeight="1" x14ac:dyDescent="0.3">
      <c r="A10" s="225"/>
      <c r="B10" s="233"/>
      <c r="C10" s="233"/>
      <c r="D10" s="227"/>
      <c r="E10" s="230"/>
      <c r="F10" s="235"/>
      <c r="G10" s="239"/>
      <c r="H10" s="237"/>
      <c r="I10" s="240"/>
      <c r="J10" s="218"/>
      <c r="K10" s="222"/>
      <c r="L10" s="223"/>
      <c r="M10" s="222">
        <f ca="1">IF(NOT(ISERROR(MATCH(L10,_xlfn.ANCHORARRAY(#REF!),0))),#REF!&amp;"Por favor no seleccionar los criterios de impacto",L10)</f>
        <v>0</v>
      </c>
      <c r="N10" s="218"/>
      <c r="O10" s="222"/>
      <c r="P10" s="202"/>
      <c r="Q10" s="113">
        <v>2</v>
      </c>
      <c r="R10" s="114" t="s">
        <v>211</v>
      </c>
      <c r="S10" s="115" t="str">
        <f>IF(OR(T10="Preventivo",T10="Detectivo"),"Probabilidad",IF(T10="Correctivo","Impacto",""))</f>
        <v>Probabilidad</v>
      </c>
      <c r="T10" s="116" t="s">
        <v>13</v>
      </c>
      <c r="U10" s="116" t="s">
        <v>9</v>
      </c>
      <c r="V10" s="117" t="str">
        <f>IF(AND(T10="Preventivo",U10="Automático"),"50%",IF(AND(T10="Preventivo",U10="Manual"),"40%",IF(AND(T10="Detectivo",U10="Automático"),"40%",IF(AND(T10="Detectivo",U10="Manual"),"30%",IF(AND(T10="Correctivo",U10="Automático"),"35%",IF(AND(T10="Correctivo",U10="Manual"),"25%",""))))))</f>
        <v>50%</v>
      </c>
      <c r="W10" s="116" t="s">
        <v>18</v>
      </c>
      <c r="X10" s="116" t="s">
        <v>21</v>
      </c>
      <c r="Y10" s="116" t="s">
        <v>115</v>
      </c>
      <c r="Z10" s="118">
        <f>IFERROR(IF(AND(S9="Probabilidad",S10="Probabilidad"),(AB9-(+AB9*V10)),IF(S10="Probabilidad",(K9-(+K9*V10)),IF(S10="Impacto",AB9,""))),"")</f>
        <v>0.18</v>
      </c>
      <c r="AA10" s="119" t="str">
        <f t="shared" ref="AA10:AA14" si="0">IFERROR(IF(Z10="","",IF(Z10&lt;=0.2,"Muy Baja",IF(Z10&lt;=0.4,"Baja",IF(Z10&lt;=0.6,"Media",IF(Z10&lt;=0.8,"Alta","Muy Alta"))))),"")</f>
        <v>Muy Baja</v>
      </c>
      <c r="AB10" s="117">
        <f t="shared" ref="AB10:AB14" si="1">+Z10</f>
        <v>0.18</v>
      </c>
      <c r="AC10" s="119" t="str">
        <f t="shared" ref="AC10:AC14" ca="1" si="2">IFERROR(IF(AD10="","",IF(AD10&lt;=0.2,"Leve",IF(AD10&lt;=0.4,"Menor",IF(AD10&lt;=0.6,"Moderado",IF(AD10&lt;=0.8,"Mayor","Catastrófico"))))),"")</f>
        <v>Mayor</v>
      </c>
      <c r="AD10" s="117">
        <f ca="1">IFERROR(IF(AND(S9="Impacto",S10="Impacto"),(AD9-(+AD9*V10)),IF(S10="Impacto",($O$9-(+$O$9*V10)),IF(S10="Probabilidad",AD9,""))),"")</f>
        <v>0.8</v>
      </c>
      <c r="AE10" s="120" t="str">
        <f t="shared" ref="AE10:AE14" ca="1"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Alto</v>
      </c>
      <c r="AF10" s="116" t="s">
        <v>130</v>
      </c>
      <c r="AG10" s="156" t="s">
        <v>268</v>
      </c>
      <c r="AH10" s="145" t="s">
        <v>215</v>
      </c>
      <c r="AI10" s="123">
        <v>44423</v>
      </c>
      <c r="AJ10" s="123">
        <v>44926</v>
      </c>
      <c r="AK10" s="140" t="s">
        <v>263</v>
      </c>
      <c r="AL10" s="122" t="s">
        <v>40</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ht="103.5" customHeight="1" x14ac:dyDescent="0.3">
      <c r="A11" s="225"/>
      <c r="B11" s="233"/>
      <c r="C11" s="233"/>
      <c r="D11" s="227"/>
      <c r="E11" s="230"/>
      <c r="F11" s="235"/>
      <c r="G11" s="239"/>
      <c r="H11" s="237"/>
      <c r="I11" s="240"/>
      <c r="J11" s="218"/>
      <c r="K11" s="222"/>
      <c r="L11" s="223"/>
      <c r="M11" s="222">
        <f ca="1">IF(NOT(ISERROR(MATCH(L11,_xlfn.ANCHORARRAY(#REF!),0))),#REF!&amp;"Por favor no seleccionar los criterios de impacto",L11)</f>
        <v>0</v>
      </c>
      <c r="N11" s="218"/>
      <c r="O11" s="222"/>
      <c r="P11" s="202"/>
      <c r="Q11" s="113">
        <v>3</v>
      </c>
      <c r="R11" s="126"/>
      <c r="S11" s="115"/>
      <c r="T11" s="116"/>
      <c r="U11" s="116"/>
      <c r="V11" s="117"/>
      <c r="W11" s="116"/>
      <c r="X11" s="116"/>
      <c r="Y11" s="116"/>
      <c r="Z11" s="118" t="str">
        <f>IFERROR(IF(AND(S10="Probabilidad",S11="Probabilidad"),(AB10-(+AB10*V11)),IF(AND(S10="Impacto",S11="Probabilidad"),(AB9-(+AB9*V11)),IF(S11="Impacto",AB10,""))),"")</f>
        <v/>
      </c>
      <c r="AA11" s="119" t="str">
        <f t="shared" si="0"/>
        <v/>
      </c>
      <c r="AB11" s="117" t="str">
        <f t="shared" si="1"/>
        <v/>
      </c>
      <c r="AC11" s="119" t="str">
        <f t="shared" si="2"/>
        <v/>
      </c>
      <c r="AD11" s="117" t="str">
        <f>IFERROR(IF(AND(S10="Impacto",S11="Impacto"),(AD10-(+AD10*V11)),IF(AND(S10="Probabilidad",S11="Impacto"),(AD9-(+AD9*V11)),IF(S11="Probabilidad",AD10,""))),"")</f>
        <v/>
      </c>
      <c r="AE11" s="120" t="str">
        <f t="shared" si="3"/>
        <v/>
      </c>
      <c r="AF11" s="116" t="s">
        <v>130</v>
      </c>
      <c r="AG11" s="156" t="s">
        <v>213</v>
      </c>
      <c r="AH11" s="139" t="s">
        <v>216</v>
      </c>
      <c r="AI11" s="123">
        <v>44423</v>
      </c>
      <c r="AJ11" s="123">
        <v>44925</v>
      </c>
      <c r="AK11" s="140" t="s">
        <v>264</v>
      </c>
      <c r="AL11" s="154" t="s">
        <v>39</v>
      </c>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30" customHeight="1" x14ac:dyDescent="0.3">
      <c r="A12" s="225"/>
      <c r="B12" s="233"/>
      <c r="C12" s="233"/>
      <c r="D12" s="227"/>
      <c r="E12" s="230"/>
      <c r="F12" s="235"/>
      <c r="G12" s="239"/>
      <c r="H12" s="237"/>
      <c r="I12" s="240"/>
      <c r="J12" s="218"/>
      <c r="K12" s="222"/>
      <c r="L12" s="223"/>
      <c r="M12" s="222">
        <f ca="1">IF(NOT(ISERROR(MATCH(L12,_xlfn.ANCHORARRAY(#REF!),0))),#REF!&amp;"Por favor no seleccionar los criterios de impacto",L12)</f>
        <v>0</v>
      </c>
      <c r="N12" s="218"/>
      <c r="O12" s="222"/>
      <c r="P12" s="202"/>
      <c r="Q12" s="113">
        <v>4</v>
      </c>
      <c r="R12" s="114"/>
      <c r="S12" s="115"/>
      <c r="T12" s="116"/>
      <c r="U12" s="116"/>
      <c r="V12" s="117"/>
      <c r="W12" s="116"/>
      <c r="X12" s="116"/>
      <c r="Y12" s="116"/>
      <c r="Z12" s="118" t="str">
        <f t="shared" ref="Z12:Z14" si="4">IFERROR(IF(AND(S11="Probabilidad",S12="Probabilidad"),(AB11-(+AB11*V12)),IF(AND(S11="Impacto",S12="Probabilidad"),(AB10-(+AB10*V12)),IF(S12="Impacto",AB11,""))),"")</f>
        <v/>
      </c>
      <c r="AA12" s="119" t="str">
        <f t="shared" si="0"/>
        <v/>
      </c>
      <c r="AB12" s="117" t="str">
        <f t="shared" si="1"/>
        <v/>
      </c>
      <c r="AC12" s="119" t="str">
        <f t="shared" si="2"/>
        <v/>
      </c>
      <c r="AD12" s="117" t="str">
        <f t="shared" ref="AD12:AD14" si="5">IFERROR(IF(AND(S11="Impacto",S12="Impacto"),(AD11-(+AD11*V12)),IF(AND(S11="Probabilidad",S12="Impacto"),(AD10-(+AD10*V12)),IF(S12="Probabilidad",AD11,""))),"")</f>
        <v/>
      </c>
      <c r="AE12" s="120" t="str">
        <f>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
      </c>
      <c r="AF12" s="116" t="s">
        <v>131</v>
      </c>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ht="30" customHeight="1" x14ac:dyDescent="0.3">
      <c r="A13" s="225"/>
      <c r="B13" s="233"/>
      <c r="C13" s="233"/>
      <c r="D13" s="227"/>
      <c r="E13" s="230"/>
      <c r="F13" s="235"/>
      <c r="G13" s="239"/>
      <c r="H13" s="237"/>
      <c r="I13" s="240"/>
      <c r="J13" s="218"/>
      <c r="K13" s="222"/>
      <c r="L13" s="223"/>
      <c r="M13" s="222">
        <f ca="1">IF(NOT(ISERROR(MATCH(L13,_xlfn.ANCHORARRAY(#REF!),0))),#REF!&amp;"Por favor no seleccionar los criterios de impacto",L13)</f>
        <v>0</v>
      </c>
      <c r="N13" s="218"/>
      <c r="O13" s="222"/>
      <c r="P13" s="202"/>
      <c r="Q13" s="113">
        <v>5</v>
      </c>
      <c r="R13" s="114"/>
      <c r="S13" s="115" t="str">
        <f t="shared" ref="S13" si="6">IF(OR(T13="Preventivo",T13="Detectivo"),"Probabilidad",IF(T13="Correctivo","Impacto",""))</f>
        <v/>
      </c>
      <c r="T13" s="116"/>
      <c r="U13" s="116"/>
      <c r="V13" s="117" t="str">
        <f t="shared" ref="V13:V14" si="7">IF(AND(T13="Preventivo",U13="Automático"),"50%",IF(AND(T13="Preventivo",U13="Manual"),"40%",IF(AND(T13="Detectivo",U13="Automático"),"40%",IF(AND(T13="Detectivo",U13="Manual"),"30%",IF(AND(T13="Correctivo",U13="Automático"),"35%",IF(AND(T13="Correctivo",U13="Manual"),"25%",""))))))</f>
        <v/>
      </c>
      <c r="W13" s="116"/>
      <c r="X13" s="116"/>
      <c r="Y13" s="116"/>
      <c r="Z13" s="118" t="str">
        <f t="shared" si="4"/>
        <v/>
      </c>
      <c r="AA13" s="119" t="str">
        <f t="shared" si="0"/>
        <v/>
      </c>
      <c r="AB13" s="117" t="str">
        <f t="shared" si="1"/>
        <v/>
      </c>
      <c r="AC13" s="119" t="str">
        <f t="shared" si="2"/>
        <v/>
      </c>
      <c r="AD13" s="117" t="str">
        <f t="shared" si="5"/>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58.25" customHeight="1" x14ac:dyDescent="0.3">
      <c r="A14" s="225"/>
      <c r="B14" s="234"/>
      <c r="C14" s="234"/>
      <c r="D14" s="228"/>
      <c r="E14" s="231"/>
      <c r="F14" s="235"/>
      <c r="G14" s="239"/>
      <c r="H14" s="238"/>
      <c r="I14" s="240"/>
      <c r="J14" s="218"/>
      <c r="K14" s="222"/>
      <c r="L14" s="223"/>
      <c r="M14" s="222">
        <f ca="1">IF(NOT(ISERROR(MATCH(L14,_xlfn.ANCHORARRAY(#REF!),0))),#REF!&amp;"Por favor no seleccionar los criterios de impacto",L14)</f>
        <v>0</v>
      </c>
      <c r="N14" s="218"/>
      <c r="O14" s="222"/>
      <c r="P14" s="202"/>
      <c r="Q14" s="113">
        <v>6</v>
      </c>
      <c r="R14" s="114"/>
      <c r="S14" s="115" t="str">
        <f t="shared" ref="S14" si="8">IF(OR(T14="Preventivo",T14="Detectivo"),"Probabilidad",IF(T14="Correctivo","Impacto",""))</f>
        <v/>
      </c>
      <c r="T14" s="116"/>
      <c r="U14" s="116"/>
      <c r="V14" s="117" t="str">
        <f t="shared" si="7"/>
        <v/>
      </c>
      <c r="W14" s="116"/>
      <c r="X14" s="116"/>
      <c r="Y14" s="116"/>
      <c r="Z14" s="118" t="str">
        <f t="shared" si="4"/>
        <v/>
      </c>
      <c r="AA14" s="119" t="str">
        <f t="shared" si="0"/>
        <v/>
      </c>
      <c r="AB14" s="117" t="str">
        <f t="shared" si="1"/>
        <v/>
      </c>
      <c r="AC14" s="119" t="str">
        <f t="shared" si="2"/>
        <v/>
      </c>
      <c r="AD14" s="117" t="str">
        <f t="shared" si="5"/>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s="125" customFormat="1" ht="30" customHeight="1" x14ac:dyDescent="0.25">
      <c r="A15" s="225">
        <v>1</v>
      </c>
      <c r="B15" s="232"/>
      <c r="C15" s="232" t="s">
        <v>259</v>
      </c>
      <c r="D15" s="226" t="s">
        <v>247</v>
      </c>
      <c r="E15" s="229" t="s">
        <v>220</v>
      </c>
      <c r="F15" s="235" t="s">
        <v>231</v>
      </c>
      <c r="G15" s="239" t="s">
        <v>217</v>
      </c>
      <c r="H15" s="236" t="s">
        <v>226</v>
      </c>
      <c r="I15" s="240">
        <v>20</v>
      </c>
      <c r="J15" s="218" t="str">
        <f>IF(I15&lt;=0,"",IF(I15&lt;=2,"Muy Baja",IF(I15&lt;=24,"Baja",IF(I15&lt;=500,"Media",IF(I15&lt;=5000,"Alta","Muy Alta")))))</f>
        <v>Baja</v>
      </c>
      <c r="K15" s="222">
        <f>IF(J15="","",IF(J15="Muy Baja",0.2,IF(J15="Baja",0.4,IF(J15="Media",0.6,IF(J15="Alta",0.8,IF(J15="Muy Alta",1,))))))</f>
        <v>0.4</v>
      </c>
      <c r="L15" s="223" t="s">
        <v>143</v>
      </c>
      <c r="M15" s="222" t="str">
        <f ca="1">IF(NOT(ISERROR(MATCH(L15,'Tabla Impacto'!$B$221:$B$223,0))),'Tabla Impacto'!$F$223&amp;"Por favor no seleccionar los criterios de impacto(Afectación Económica o presupuestal y Pérdida Reputacional)",L15)</f>
        <v xml:space="preserve">     Entre 10 y 50 SMLMV </v>
      </c>
      <c r="N15" s="218" t="str">
        <f ca="1">IF(OR(M15='Tabla Impacto'!$C$11,M15='Tabla Impacto'!$D$11),"Leve",IF(OR(M15='Tabla Impacto'!$C$12,M15='Tabla Impacto'!$D$12),"Menor",IF(OR(M15='Tabla Impacto'!$C$13,M15='Tabla Impacto'!$D$13),"Moderado",IF(OR(M15='Tabla Impacto'!$C$14,M15='Tabla Impacto'!$D$14),"Mayor",IF(OR(M15='Tabla Impacto'!$C$15,M15='Tabla Impacto'!$D$15),"Catastrófico","")))))</f>
        <v>Menor</v>
      </c>
      <c r="O15" s="222">
        <f ca="1">IF(N15="","",IF(N15="Leve",0.2,IF(N15="Menor",0.4,IF(N15="Moderado",0.6,IF(N15="Mayor",0.8,IF(N15="Catastrófico",1,))))))</f>
        <v>0.4</v>
      </c>
      <c r="P15" s="202" t="s">
        <v>77</v>
      </c>
      <c r="Q15" s="146">
        <v>1</v>
      </c>
      <c r="R15" s="114" t="s">
        <v>232</v>
      </c>
      <c r="S15" s="115" t="str">
        <f>IF(OR(T15="Preventivo",T15="Detectivo"),"Probabilidad",IF(T15="Correctivo","Impacto",""))</f>
        <v>Impacto</v>
      </c>
      <c r="T15" s="116" t="s">
        <v>15</v>
      </c>
      <c r="U15" s="116" t="s">
        <v>8</v>
      </c>
      <c r="V15" s="117" t="str">
        <f>IF(AND(T15="Preventivo",U15="Automático"),"50%",IF(AND(T15="Preventivo",U15="Manual"),"40%",IF(AND(T15="Detectivo",U15="Automático"),"40%",IF(AND(T15="Detectivo",U15="Manual"),"30%",IF(AND(T15="Correctivo",U15="Automático"),"35%",IF(AND(T15="Correctivo",U15="Manual"),"25%",""))))))</f>
        <v>25%</v>
      </c>
      <c r="W15" s="116" t="s">
        <v>19</v>
      </c>
      <c r="X15" s="116" t="s">
        <v>21</v>
      </c>
      <c r="Y15" s="116" t="s">
        <v>115</v>
      </c>
      <c r="Z15" s="118">
        <f>IFERROR(IF(S15="Probabilidad",(K15-(+K15*V15)),IF(S15="Impacto",K15,"")),"")</f>
        <v>0.4</v>
      </c>
      <c r="AA15" s="119" t="str">
        <f>IFERROR(IF(Z15="","",IF(Z15&lt;=0.2,"Muy Baja",IF(Z15&lt;=0.4,"Baja",IF(Z15&lt;=0.6,"Media",IF(Z15&lt;=0.8,"Alta","Muy Alta"))))),"")</f>
        <v>Baja</v>
      </c>
      <c r="AB15" s="117">
        <f>+Z15</f>
        <v>0.4</v>
      </c>
      <c r="AC15" s="119" t="str">
        <f ca="1">IFERROR(IF(AD15="","",IF(AD15&lt;=0.2,"Leve",IF(AD15&lt;=0.4,"Menor",IF(AD15&lt;=0.6,"Moderado",IF(AD15&lt;=0.8,"Mayor","Catastrófico"))))),"")</f>
        <v>Menor</v>
      </c>
      <c r="AD15" s="117">
        <f ca="1">IFERROR(IF(S15="Impacto",(O15-(+O15*V15)),IF(S15="Probabilidad",O15,"")),"")</f>
        <v>0.30000000000000004</v>
      </c>
      <c r="AE15" s="120" t="str">
        <f ca="1">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40" t="s">
        <v>234</v>
      </c>
      <c r="AH15" s="147" t="s">
        <v>214</v>
      </c>
      <c r="AI15" s="123">
        <v>44423</v>
      </c>
      <c r="AJ15" s="123">
        <v>44560</v>
      </c>
      <c r="AK15" s="140" t="s">
        <v>265</v>
      </c>
      <c r="AL15" s="148" t="s">
        <v>40</v>
      </c>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row>
    <row r="16" spans="1:70" ht="51.75" customHeight="1" x14ac:dyDescent="0.3">
      <c r="A16" s="225"/>
      <c r="B16" s="233"/>
      <c r="C16" s="233"/>
      <c r="D16" s="227"/>
      <c r="E16" s="230"/>
      <c r="F16" s="235"/>
      <c r="G16" s="239"/>
      <c r="H16" s="237"/>
      <c r="I16" s="240"/>
      <c r="J16" s="218"/>
      <c r="K16" s="222"/>
      <c r="L16" s="223"/>
      <c r="M16" s="222">
        <f ca="1">IF(NOT(ISERROR(MATCH(L16,_xlfn.ANCHORARRAY(#REF!),0))),#REF!&amp;"Por favor no seleccionar los criterios de impacto",L16)</f>
        <v>0</v>
      </c>
      <c r="N16" s="218"/>
      <c r="O16" s="222"/>
      <c r="P16" s="202"/>
      <c r="Q16" s="146">
        <v>2</v>
      </c>
      <c r="R16" s="114" t="s">
        <v>233</v>
      </c>
      <c r="S16" s="115" t="str">
        <f>IF(OR(T16="Preventivo",T16="Detectivo"),"Probabilidad",IF(T16="Correctivo","Impacto",""))</f>
        <v>Probabilidad</v>
      </c>
      <c r="T16" s="116" t="s">
        <v>13</v>
      </c>
      <c r="U16" s="116" t="s">
        <v>8</v>
      </c>
      <c r="V16" s="117" t="str">
        <f>IF(AND(T16="Preventivo",U16="Automático"),"50%",IF(AND(T16="Preventivo",U16="Manual"),"40%",IF(AND(T16="Detectivo",U16="Automático"),"40%",IF(AND(T16="Detectivo",U16="Manual"),"30%",IF(AND(T16="Correctivo",U16="Automático"),"35%",IF(AND(T16="Correctivo",U16="Manual"),"25%",""))))))</f>
        <v>40%</v>
      </c>
      <c r="W16" s="116" t="s">
        <v>19</v>
      </c>
      <c r="X16" s="116" t="s">
        <v>21</v>
      </c>
      <c r="Y16" s="116" t="s">
        <v>115</v>
      </c>
      <c r="Z16" s="118">
        <f>IFERROR(IF(AND(S15="Probabilidad",S16="Probabilidad"),(AB15-(+AB15*V16)),IF(S16="Probabilidad",(K15-(+K15*V16)),IF(S16="Impacto",AB15,""))),"")</f>
        <v>0.24</v>
      </c>
      <c r="AA16" s="119" t="str">
        <f t="shared" ref="AA16:AA20" si="9">IFERROR(IF(Z16="","",IF(Z16&lt;=0.2,"Muy Baja",IF(Z16&lt;=0.4,"Baja",IF(Z16&lt;=0.6,"Media",IF(Z16&lt;=0.8,"Alta","Muy Alta"))))),"")</f>
        <v>Baja</v>
      </c>
      <c r="AB16" s="117">
        <f t="shared" ref="AB16:AB20" si="10">+Z16</f>
        <v>0.24</v>
      </c>
      <c r="AC16" s="119" t="str">
        <f t="shared" ref="AC16:AC20" ca="1" si="11">IFERROR(IF(AD16="","",IF(AD16&lt;=0.2,"Leve",IF(AD16&lt;=0.4,"Menor",IF(AD16&lt;=0.6,"Moderado",IF(AD16&lt;=0.8,"Mayor","Catastrófico"))))),"")</f>
        <v>Menor</v>
      </c>
      <c r="AD16" s="117">
        <f ca="1">IFERROR(IF(AND(S15="Impacto",S16="Impacto"),(AD15-(+AD15*V16)),IF(S16="Impacto",($O$9-(+$O$9*V16)),IF(S16="Probabilidad",AD15,""))),"")</f>
        <v>0.30000000000000004</v>
      </c>
      <c r="AE16" s="120" t="str">
        <f t="shared" ref="AE16" ca="1" si="12">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Moderado</v>
      </c>
      <c r="AF16" s="116" t="s">
        <v>130</v>
      </c>
      <c r="AG16" s="140" t="s">
        <v>235</v>
      </c>
      <c r="AH16" s="147" t="s">
        <v>237</v>
      </c>
      <c r="AI16" s="123">
        <v>44423</v>
      </c>
      <c r="AJ16" s="123">
        <v>44560</v>
      </c>
      <c r="AK16" s="140" t="s">
        <v>269</v>
      </c>
      <c r="AL16" s="148" t="s">
        <v>39</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30" customHeight="1" x14ac:dyDescent="0.3">
      <c r="A17" s="225"/>
      <c r="B17" s="233"/>
      <c r="C17" s="233"/>
      <c r="D17" s="227"/>
      <c r="E17" s="230"/>
      <c r="F17" s="235"/>
      <c r="G17" s="239"/>
      <c r="H17" s="237"/>
      <c r="I17" s="240"/>
      <c r="J17" s="218"/>
      <c r="K17" s="222"/>
      <c r="L17" s="223"/>
      <c r="M17" s="222">
        <f ca="1">IF(NOT(ISERROR(MATCH(L17,_xlfn.ANCHORARRAY(#REF!),0))),#REF!&amp;"Por favor no seleccionar los criterios de impacto",L17)</f>
        <v>0</v>
      </c>
      <c r="N17" s="218"/>
      <c r="O17" s="222"/>
      <c r="P17" s="202"/>
      <c r="Q17" s="146">
        <v>3</v>
      </c>
      <c r="R17" s="126" t="s">
        <v>236</v>
      </c>
      <c r="S17" s="115" t="s">
        <v>3</v>
      </c>
      <c r="T17" s="116" t="s">
        <v>15</v>
      </c>
      <c r="U17" s="116" t="s">
        <v>8</v>
      </c>
      <c r="V17" s="117" t="str">
        <f>IF(AND(T17="Preventivo",U17="Automático"),"50%",IF(AND(T17="Preventivo",U17="Manual"),"40%",IF(AND(T17="Detectivo",U17="Automático"),"40%",IF(AND(T17="Detectivo",U17="Manual"),"30%",IF(AND(T17="Correctivo",U17="Automático"),"35%",IF(AND(T17="Correctivo",U17="Manual"),"25%",""))))))</f>
        <v>25%</v>
      </c>
      <c r="W17" s="116" t="s">
        <v>19</v>
      </c>
      <c r="X17" s="116" t="s">
        <v>22</v>
      </c>
      <c r="Y17" s="116" t="s">
        <v>115</v>
      </c>
      <c r="Z17" s="118">
        <v>0.24</v>
      </c>
      <c r="AA17" s="119" t="str">
        <f t="shared" ref="AA17" si="13">IFERROR(IF(Z17="","",IF(Z17&lt;=0.2,"Muy Baja",IF(Z17&lt;=0.4,"Baja",IF(Z17&lt;=0.6,"Media",IF(Z17&lt;=0.8,"Alta","Muy Alta"))))),"")</f>
        <v>Baja</v>
      </c>
      <c r="AB17" s="117">
        <f t="shared" ref="AB17" si="14">+Z17</f>
        <v>0.24</v>
      </c>
      <c r="AC17" s="119" t="s">
        <v>80</v>
      </c>
      <c r="AD17" s="117">
        <v>0.30000000000000004</v>
      </c>
      <c r="AE17" s="120" t="str">
        <f t="shared" ref="AE17" si="15">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Moderado</v>
      </c>
      <c r="AF17" s="116" t="s">
        <v>130</v>
      </c>
      <c r="AG17" s="147" t="s">
        <v>238</v>
      </c>
      <c r="AH17" s="152" t="s">
        <v>237</v>
      </c>
      <c r="AI17" s="123">
        <v>44423</v>
      </c>
      <c r="AJ17" s="123">
        <v>44560</v>
      </c>
      <c r="AK17" s="140" t="s">
        <v>266</v>
      </c>
      <c r="AL17" s="154" t="s">
        <v>40</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30" customHeight="1" x14ac:dyDescent="0.3">
      <c r="A18" s="225"/>
      <c r="B18" s="233"/>
      <c r="C18" s="233"/>
      <c r="D18" s="227"/>
      <c r="E18" s="230"/>
      <c r="F18" s="235"/>
      <c r="G18" s="239"/>
      <c r="H18" s="237"/>
      <c r="I18" s="240"/>
      <c r="J18" s="218"/>
      <c r="K18" s="222"/>
      <c r="L18" s="223"/>
      <c r="M18" s="222">
        <f ca="1">IF(NOT(ISERROR(MATCH(L18,_xlfn.ANCHORARRAY(#REF!),0))),#REF!&amp;"Por favor no seleccionar los criterios de impacto",L18)</f>
        <v>0</v>
      </c>
      <c r="N18" s="218"/>
      <c r="O18" s="222"/>
      <c r="P18" s="202"/>
      <c r="Q18" s="146">
        <v>4</v>
      </c>
      <c r="R18" s="114"/>
      <c r="S18" s="115"/>
      <c r="T18" s="116"/>
      <c r="U18" s="116"/>
      <c r="V18" s="117"/>
      <c r="W18" s="116"/>
      <c r="X18" s="116"/>
      <c r="Y18" s="116"/>
      <c r="Z18" s="118" t="str">
        <f t="shared" ref="Z18:Z20" si="16">IFERROR(IF(AND(S17="Probabilidad",S18="Probabilidad"),(AB17-(+AB17*V18)),IF(AND(S17="Impacto",S18="Probabilidad"),(AB16-(+AB16*V18)),IF(S18="Impacto",AB17,""))),"")</f>
        <v/>
      </c>
      <c r="AA18" s="119" t="str">
        <f t="shared" si="9"/>
        <v/>
      </c>
      <c r="AB18" s="117" t="str">
        <f t="shared" si="10"/>
        <v/>
      </c>
      <c r="AC18" s="119" t="str">
        <f t="shared" si="11"/>
        <v/>
      </c>
      <c r="AD18" s="117" t="str">
        <f t="shared" ref="AD18:AD20" si="17">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47"/>
      <c r="AH18" s="148"/>
      <c r="AI18" s="123"/>
      <c r="AJ18" s="123"/>
      <c r="AK18" s="147"/>
      <c r="AL18" s="148"/>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30" customHeight="1" x14ac:dyDescent="0.3">
      <c r="A19" s="225"/>
      <c r="B19" s="233"/>
      <c r="C19" s="233"/>
      <c r="D19" s="227"/>
      <c r="E19" s="230"/>
      <c r="F19" s="235"/>
      <c r="G19" s="239"/>
      <c r="H19" s="237"/>
      <c r="I19" s="240"/>
      <c r="J19" s="218"/>
      <c r="K19" s="222"/>
      <c r="L19" s="223"/>
      <c r="M19" s="222">
        <f ca="1">IF(NOT(ISERROR(MATCH(L19,_xlfn.ANCHORARRAY(#REF!),0))),#REF!&amp;"Por favor no seleccionar los criterios de impacto",L19)</f>
        <v>0</v>
      </c>
      <c r="N19" s="218"/>
      <c r="O19" s="222"/>
      <c r="P19" s="202"/>
      <c r="Q19" s="146">
        <v>5</v>
      </c>
      <c r="R19" s="114"/>
      <c r="S19" s="115" t="str">
        <f t="shared" ref="S19:S20" si="18">IF(OR(T19="Preventivo",T19="Detectivo"),"Probabilidad",IF(T19="Correctivo","Impacto",""))</f>
        <v/>
      </c>
      <c r="T19" s="116"/>
      <c r="U19" s="116"/>
      <c r="V19" s="117" t="str">
        <f t="shared" ref="V19:V20" si="19">IF(AND(T19="Preventivo",U19="Automático"),"50%",IF(AND(T19="Preventivo",U19="Manual"),"40%",IF(AND(T19="Detectivo",U19="Automático"),"40%",IF(AND(T19="Detectivo",U19="Manual"),"30%",IF(AND(T19="Correctivo",U19="Automático"),"35%",IF(AND(T19="Correctivo",U19="Manual"),"25%",""))))))</f>
        <v/>
      </c>
      <c r="W19" s="116"/>
      <c r="X19" s="116"/>
      <c r="Y19" s="116"/>
      <c r="Z19" s="118" t="str">
        <f t="shared" si="16"/>
        <v/>
      </c>
      <c r="AA19" s="119" t="str">
        <f t="shared" si="9"/>
        <v/>
      </c>
      <c r="AB19" s="117" t="str">
        <f t="shared" si="10"/>
        <v/>
      </c>
      <c r="AC19" s="119" t="str">
        <f t="shared" si="11"/>
        <v/>
      </c>
      <c r="AD19" s="117" t="str">
        <f t="shared" si="17"/>
        <v/>
      </c>
      <c r="AE19" s="120" t="str">
        <f t="shared" ref="AE19:AE20" si="20">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47"/>
      <c r="AH19" s="148"/>
      <c r="AI19" s="123"/>
      <c r="AJ19" s="123"/>
      <c r="AK19" s="147"/>
      <c r="AL19" s="148"/>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44.25" customHeight="1" x14ac:dyDescent="0.3">
      <c r="A20" s="225"/>
      <c r="B20" s="234"/>
      <c r="C20" s="234"/>
      <c r="D20" s="228"/>
      <c r="E20" s="231"/>
      <c r="F20" s="235"/>
      <c r="G20" s="239"/>
      <c r="H20" s="238"/>
      <c r="I20" s="240"/>
      <c r="J20" s="218"/>
      <c r="K20" s="222"/>
      <c r="L20" s="223"/>
      <c r="M20" s="222">
        <f ca="1">IF(NOT(ISERROR(MATCH(L20,_xlfn.ANCHORARRAY(#REF!),0))),#REF!&amp;"Por favor no seleccionar los criterios de impacto",L20)</f>
        <v>0</v>
      </c>
      <c r="N20" s="218"/>
      <c r="O20" s="222"/>
      <c r="P20" s="202"/>
      <c r="Q20" s="146">
        <v>6</v>
      </c>
      <c r="R20" s="114"/>
      <c r="S20" s="115" t="str">
        <f t="shared" si="18"/>
        <v/>
      </c>
      <c r="T20" s="116"/>
      <c r="U20" s="116"/>
      <c r="V20" s="117" t="str">
        <f t="shared" si="19"/>
        <v/>
      </c>
      <c r="W20" s="116"/>
      <c r="X20" s="116"/>
      <c r="Y20" s="116"/>
      <c r="Z20" s="118" t="str">
        <f t="shared" si="16"/>
        <v/>
      </c>
      <c r="AA20" s="119" t="str">
        <f t="shared" si="9"/>
        <v/>
      </c>
      <c r="AB20" s="117" t="str">
        <f t="shared" si="10"/>
        <v/>
      </c>
      <c r="AC20" s="119" t="str">
        <f t="shared" si="11"/>
        <v/>
      </c>
      <c r="AD20" s="117" t="str">
        <f t="shared" si="17"/>
        <v/>
      </c>
      <c r="AE20" s="120" t="str">
        <f t="shared" si="20"/>
        <v/>
      </c>
      <c r="AF20" s="116"/>
      <c r="AG20" s="147"/>
      <c r="AH20" s="148"/>
      <c r="AI20" s="123"/>
      <c r="AJ20" s="123"/>
      <c r="AK20" s="147"/>
      <c r="AL20" s="148"/>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s="125" customFormat="1" ht="30" customHeight="1" x14ac:dyDescent="0.25">
      <c r="A21" s="225">
        <v>1</v>
      </c>
      <c r="B21" s="232"/>
      <c r="C21" s="232" t="s">
        <v>258</v>
      </c>
      <c r="D21" s="226" t="s">
        <v>246</v>
      </c>
      <c r="E21" s="229" t="s">
        <v>239</v>
      </c>
      <c r="F21" s="235" t="s">
        <v>221</v>
      </c>
      <c r="G21" s="239" t="s">
        <v>223</v>
      </c>
      <c r="H21" s="236" t="s">
        <v>226</v>
      </c>
      <c r="I21" s="240">
        <v>600</v>
      </c>
      <c r="J21" s="218" t="str">
        <f>IF(I21&lt;=0,"",IF(I21&lt;=2,"Muy Baja",IF(I21&lt;=24,"Baja",IF(I21&lt;=500,"Media",IF(I21&lt;=5000,"Alta","Muy Alta")))))</f>
        <v>Alta</v>
      </c>
      <c r="K21" s="222">
        <f>IF(J21="","",IF(J21="Muy Baja",0.2,IF(J21="Baja",0.4,IF(J21="Media",0.6,IF(J21="Alta",0.8,IF(J21="Muy Alta",1,))))))</f>
        <v>0.8</v>
      </c>
      <c r="L21" s="223" t="s">
        <v>143</v>
      </c>
      <c r="M21" s="222" t="str">
        <f ca="1">IF(NOT(ISERROR(MATCH(L21,'Tabla Impacto'!$B$221:$B$223,0))),'Tabla Impacto'!$F$223&amp;"Por favor no seleccionar los criterios de impacto(Afectación Económica o presupuestal y Pérdida Reputacional)",L21)</f>
        <v xml:space="preserve">     Entre 10 y 50 SMLMV </v>
      </c>
      <c r="N21" s="218" t="str">
        <f ca="1">IF(OR(M21='Tabla Impacto'!$C$11,M21='Tabla Impacto'!$D$11),"Leve",IF(OR(M21='Tabla Impacto'!$C$12,M21='Tabla Impacto'!$D$12),"Menor",IF(OR(M21='Tabla Impacto'!$C$13,M21='Tabla Impacto'!$D$13),"Moderado",IF(OR(M21='Tabla Impacto'!$C$14,M21='Tabla Impacto'!$D$14),"Mayor",IF(OR(M21='Tabla Impacto'!$C$15,M21='Tabla Impacto'!$D$15),"Catastrófico","")))))</f>
        <v>Menor</v>
      </c>
      <c r="O21" s="222">
        <f ca="1">IF(N21="","",IF(N21="Leve",0.2,IF(N21="Menor",0.4,IF(N21="Moderado",0.6,IF(N21="Mayor",0.8,IF(N21="Catastrófico",1,))))))</f>
        <v>0.4</v>
      </c>
      <c r="P21" s="202" t="s">
        <v>77</v>
      </c>
      <c r="Q21" s="146">
        <v>1</v>
      </c>
      <c r="R21" s="114" t="s">
        <v>240</v>
      </c>
      <c r="S21" s="115" t="str">
        <f>IF(OR(T21="Preventivo",T21="Detectivo"),"Probabilidad",IF(T21="Correctivo","Impacto",""))</f>
        <v>Probabilidad</v>
      </c>
      <c r="T21" s="116" t="s">
        <v>13</v>
      </c>
      <c r="U21" s="116" t="s">
        <v>8</v>
      </c>
      <c r="V21" s="117" t="str">
        <f>IF(AND(T21="Preventivo",U21="Automático"),"50%",IF(AND(T21="Preventivo",U21="Manual"),"40%",IF(AND(T21="Detectivo",U21="Automático"),"40%",IF(AND(T21="Detectivo",U21="Manual"),"30%",IF(AND(T21="Correctivo",U21="Automático"),"35%",IF(AND(T21="Correctivo",U21="Manual"),"25%",""))))))</f>
        <v>40%</v>
      </c>
      <c r="W21" s="116" t="s">
        <v>19</v>
      </c>
      <c r="X21" s="116" t="s">
        <v>21</v>
      </c>
      <c r="Y21" s="116" t="s">
        <v>115</v>
      </c>
      <c r="Z21" s="118">
        <f>IFERROR(IF(S21="Probabilidad",(K21-(+K21*V21)),IF(S21="Impacto",K21,"")),"")</f>
        <v>0.48</v>
      </c>
      <c r="AA21" s="119" t="str">
        <f>IFERROR(IF(Z21="","",IF(Z21&lt;=0.2,"Muy Baja",IF(Z21&lt;=0.4,"Baja",IF(Z21&lt;=0.6,"Media",IF(Z21&lt;=0.8,"Alta","Muy Alta"))))),"")</f>
        <v>Media</v>
      </c>
      <c r="AB21" s="117">
        <f>+Z21</f>
        <v>0.48</v>
      </c>
      <c r="AC21" s="119" t="str">
        <f ca="1">IFERROR(IF(AD21="","",IF(AD21&lt;=0.2,"Leve",IF(AD21&lt;=0.4,"Menor",IF(AD21&lt;=0.6,"Moderado",IF(AD21&lt;=0.8,"Mayor","Catastrófico"))))),"")</f>
        <v>Menor</v>
      </c>
      <c r="AD21" s="117">
        <f ca="1">IFERROR(IF(S21="Impacto",(O21-(+O21*V21)),IF(S21="Probabilidad",O21,"")),"")</f>
        <v>0.4</v>
      </c>
      <c r="AE21" s="120" t="str">
        <f ca="1">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Moderado</v>
      </c>
      <c r="AF21" s="116" t="s">
        <v>130</v>
      </c>
      <c r="AG21" s="140" t="s">
        <v>241</v>
      </c>
      <c r="AH21" s="147" t="s">
        <v>242</v>
      </c>
      <c r="AI21" s="123">
        <v>44423</v>
      </c>
      <c r="AJ21" s="123">
        <v>44925</v>
      </c>
      <c r="AK21" s="147" t="s">
        <v>270</v>
      </c>
      <c r="AL21" s="148" t="s">
        <v>39</v>
      </c>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row>
    <row r="22" spans="1:70" ht="53.25" customHeight="1" x14ac:dyDescent="0.3">
      <c r="A22" s="225"/>
      <c r="B22" s="233"/>
      <c r="C22" s="233"/>
      <c r="D22" s="227"/>
      <c r="E22" s="230"/>
      <c r="F22" s="235"/>
      <c r="G22" s="239"/>
      <c r="H22" s="237"/>
      <c r="I22" s="240"/>
      <c r="J22" s="218"/>
      <c r="K22" s="222"/>
      <c r="L22" s="223"/>
      <c r="M22" s="222">
        <f ca="1">IF(NOT(ISERROR(MATCH(L22,_xlfn.ANCHORARRAY(#REF!),0))),#REF!&amp;"Por favor no seleccionar los criterios de impacto",L22)</f>
        <v>0</v>
      </c>
      <c r="N22" s="218"/>
      <c r="O22" s="222"/>
      <c r="P22" s="202"/>
      <c r="Q22" s="146">
        <v>2</v>
      </c>
      <c r="R22" s="114"/>
      <c r="S22" s="115"/>
      <c r="T22" s="116"/>
      <c r="U22" s="116"/>
      <c r="V22" s="117" t="str">
        <f>IF(AND(T22="Preventivo",U22="Automático"),"50%",IF(AND(T22="Preventivo",U22="Manual"),"40%",IF(AND(T22="Detectivo",U22="Automático"),"40%",IF(AND(T22="Detectivo",U22="Manual"),"30%",IF(AND(T22="Correctivo",U22="Automático"),"35%",IF(AND(T22="Correctivo",U22="Manual"),"25%",""))))))</f>
        <v/>
      </c>
      <c r="W22" s="116"/>
      <c r="X22" s="116"/>
      <c r="Y22" s="116"/>
      <c r="Z22" s="118" t="str">
        <f>IFERROR(IF(AND(S21="Probabilidad",S22="Probabilidad"),(AB21-(+AB21*V22)),IF(S22="Probabilidad",(K21-(+K21*V22)),IF(S22="Impacto",AB21,""))),"")</f>
        <v/>
      </c>
      <c r="AA22" s="119" t="str">
        <f t="shared" ref="AA22:AA26" si="21">IFERROR(IF(Z22="","",IF(Z22&lt;=0.2,"Muy Baja",IF(Z22&lt;=0.4,"Baja",IF(Z22&lt;=0.6,"Media",IF(Z22&lt;=0.8,"Alta","Muy Alta"))))),"")</f>
        <v/>
      </c>
      <c r="AB22" s="117" t="str">
        <f t="shared" ref="AB22:AB26" si="22">+Z22</f>
        <v/>
      </c>
      <c r="AC22" s="119" t="str">
        <f t="shared" ref="AC22:AC26" si="23">IFERROR(IF(AD22="","",IF(AD22&lt;=0.2,"Leve",IF(AD22&lt;=0.4,"Menor",IF(AD22&lt;=0.6,"Moderado",IF(AD22&lt;=0.8,"Mayor","Catastrófico"))))),"")</f>
        <v/>
      </c>
      <c r="AD22" s="117" t="str">
        <f>IFERROR(IF(AND(S21="Impacto",S22="Impacto"),(AD21-(+AD21*V22)),IF(S22="Impacto",($O$9-(+$O$9*V22)),IF(S22="Probabilidad",AD21,""))),"")</f>
        <v/>
      </c>
      <c r="AE22" s="120" t="str">
        <f t="shared" ref="AE22:AE23" si="24">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
      </c>
      <c r="AF22" s="116"/>
      <c r="AG22" s="140" t="s">
        <v>243</v>
      </c>
      <c r="AH22" s="147" t="s">
        <v>244</v>
      </c>
      <c r="AI22" s="123">
        <v>44423</v>
      </c>
      <c r="AJ22" s="123">
        <v>44925</v>
      </c>
      <c r="AK22" s="147" t="s">
        <v>271</v>
      </c>
      <c r="AL22" s="148" t="s">
        <v>40</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30" customHeight="1" x14ac:dyDescent="0.3">
      <c r="A23" s="225"/>
      <c r="B23" s="233"/>
      <c r="C23" s="233"/>
      <c r="D23" s="227"/>
      <c r="E23" s="230"/>
      <c r="F23" s="235"/>
      <c r="G23" s="239"/>
      <c r="H23" s="237"/>
      <c r="I23" s="240"/>
      <c r="J23" s="218"/>
      <c r="K23" s="222"/>
      <c r="L23" s="223"/>
      <c r="M23" s="222">
        <f ca="1">IF(NOT(ISERROR(MATCH(L23,_xlfn.ANCHORARRAY(#REF!),0))),#REF!&amp;"Por favor no seleccionar los criterios de impacto",L23)</f>
        <v>0</v>
      </c>
      <c r="N23" s="218"/>
      <c r="O23" s="222"/>
      <c r="P23" s="202"/>
      <c r="Q23" s="146">
        <v>3</v>
      </c>
      <c r="R23" s="126"/>
      <c r="S23" s="115"/>
      <c r="T23" s="116"/>
      <c r="U23" s="116"/>
      <c r="V23" s="117"/>
      <c r="W23" s="116"/>
      <c r="X23" s="116"/>
      <c r="Y23" s="116"/>
      <c r="Z23" s="118" t="str">
        <f>IFERROR(IF(AND(S22="Probabilidad",S23="Probabilidad"),(AB22-(+AB22*V23)),IF(AND(S22="Impacto",S23="Probabilidad"),(AB21-(+AB21*V23)),IF(S23="Impacto",AB22,""))),"")</f>
        <v/>
      </c>
      <c r="AA23" s="119" t="str">
        <f t="shared" si="21"/>
        <v/>
      </c>
      <c r="AB23" s="117" t="str">
        <f t="shared" si="22"/>
        <v/>
      </c>
      <c r="AC23" s="119" t="str">
        <f t="shared" si="23"/>
        <v/>
      </c>
      <c r="AD23" s="117" t="str">
        <f>IFERROR(IF(AND(S22="Impacto",S23="Impacto"),(AD22-(+AD22*V23)),IF(AND(S22="Probabilidad",S23="Impacto"),(AD21-(+AD21*V23)),IF(S23="Probabilidad",AD22,""))),"")</f>
        <v/>
      </c>
      <c r="AE23" s="120" t="str">
        <f t="shared" si="24"/>
        <v/>
      </c>
      <c r="AF23" s="116"/>
      <c r="AG23" s="140" t="s">
        <v>245</v>
      </c>
      <c r="AH23" s="152" t="s">
        <v>244</v>
      </c>
      <c r="AI23" s="123">
        <v>44423</v>
      </c>
      <c r="AJ23" s="123">
        <v>44925</v>
      </c>
      <c r="AK23" s="147" t="s">
        <v>272</v>
      </c>
      <c r="AL23" s="155" t="s">
        <v>40</v>
      </c>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30" customHeight="1" x14ac:dyDescent="0.3">
      <c r="A24" s="225"/>
      <c r="B24" s="233"/>
      <c r="C24" s="233"/>
      <c r="D24" s="227"/>
      <c r="E24" s="230"/>
      <c r="F24" s="235"/>
      <c r="G24" s="239"/>
      <c r="H24" s="237"/>
      <c r="I24" s="240"/>
      <c r="J24" s="218"/>
      <c r="K24" s="222"/>
      <c r="L24" s="223"/>
      <c r="M24" s="222">
        <f ca="1">IF(NOT(ISERROR(MATCH(L24,_xlfn.ANCHORARRAY(#REF!),0))),#REF!&amp;"Por favor no seleccionar los criterios de impacto",L24)</f>
        <v>0</v>
      </c>
      <c r="N24" s="218"/>
      <c r="O24" s="222"/>
      <c r="P24" s="202"/>
      <c r="Q24" s="146">
        <v>4</v>
      </c>
      <c r="R24" s="114"/>
      <c r="S24" s="115"/>
      <c r="T24" s="116"/>
      <c r="U24" s="116"/>
      <c r="V24" s="117"/>
      <c r="W24" s="116"/>
      <c r="X24" s="116"/>
      <c r="Y24" s="116"/>
      <c r="Z24" s="118" t="str">
        <f t="shared" ref="Z24:Z26" si="25">IFERROR(IF(AND(S23="Probabilidad",S24="Probabilidad"),(AB23-(+AB23*V24)),IF(AND(S23="Impacto",S24="Probabilidad"),(AB22-(+AB22*V24)),IF(S24="Impacto",AB23,""))),"")</f>
        <v/>
      </c>
      <c r="AA24" s="119" t="str">
        <f t="shared" si="21"/>
        <v/>
      </c>
      <c r="AB24" s="117" t="str">
        <f t="shared" si="22"/>
        <v/>
      </c>
      <c r="AC24" s="119" t="str">
        <f t="shared" si="23"/>
        <v/>
      </c>
      <c r="AD24" s="117" t="str">
        <f t="shared" ref="AD24:AD26" si="26">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47"/>
      <c r="AH24" s="148"/>
      <c r="AI24" s="123"/>
      <c r="AJ24" s="123"/>
      <c r="AK24" s="147"/>
      <c r="AL24" s="148"/>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30" customHeight="1" x14ac:dyDescent="0.3">
      <c r="A25" s="225"/>
      <c r="B25" s="233"/>
      <c r="C25" s="233"/>
      <c r="D25" s="227"/>
      <c r="E25" s="230"/>
      <c r="F25" s="235"/>
      <c r="G25" s="239"/>
      <c r="H25" s="237"/>
      <c r="I25" s="240"/>
      <c r="J25" s="218"/>
      <c r="K25" s="222"/>
      <c r="L25" s="223"/>
      <c r="M25" s="222">
        <f ca="1">IF(NOT(ISERROR(MATCH(L25,_xlfn.ANCHORARRAY(#REF!),0))),#REF!&amp;"Por favor no seleccionar los criterios de impacto",L25)</f>
        <v>0</v>
      </c>
      <c r="N25" s="218"/>
      <c r="O25" s="222"/>
      <c r="P25" s="202"/>
      <c r="Q25" s="146">
        <v>5</v>
      </c>
      <c r="R25" s="114"/>
      <c r="S25" s="115" t="str">
        <f t="shared" ref="S25:S26" si="27">IF(OR(T25="Preventivo",T25="Detectivo"),"Probabilidad",IF(T25="Correctivo","Impacto",""))</f>
        <v/>
      </c>
      <c r="T25" s="116"/>
      <c r="U25" s="116"/>
      <c r="V25" s="117" t="str">
        <f t="shared" ref="V25:V26" si="28">IF(AND(T25="Preventivo",U25="Automático"),"50%",IF(AND(T25="Preventivo",U25="Manual"),"40%",IF(AND(T25="Detectivo",U25="Automático"),"40%",IF(AND(T25="Detectivo",U25="Manual"),"30%",IF(AND(T25="Correctivo",U25="Automático"),"35%",IF(AND(T25="Correctivo",U25="Manual"),"25%",""))))))</f>
        <v/>
      </c>
      <c r="W25" s="116"/>
      <c r="X25" s="116"/>
      <c r="Y25" s="116"/>
      <c r="Z25" s="118" t="str">
        <f t="shared" si="25"/>
        <v/>
      </c>
      <c r="AA25" s="119" t="str">
        <f t="shared" si="21"/>
        <v/>
      </c>
      <c r="AB25" s="117" t="str">
        <f t="shared" si="22"/>
        <v/>
      </c>
      <c r="AC25" s="119" t="str">
        <f t="shared" si="23"/>
        <v/>
      </c>
      <c r="AD25" s="117" t="str">
        <f t="shared" si="26"/>
        <v/>
      </c>
      <c r="AE25" s="120" t="str">
        <f t="shared" ref="AE25:AE26" si="29">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47"/>
      <c r="AH25" s="148"/>
      <c r="AI25" s="123"/>
      <c r="AJ25" s="123"/>
      <c r="AK25" s="147"/>
      <c r="AL25" s="148"/>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30" customHeight="1" x14ac:dyDescent="0.3">
      <c r="A26" s="225"/>
      <c r="B26" s="234"/>
      <c r="C26" s="234"/>
      <c r="D26" s="228"/>
      <c r="E26" s="231"/>
      <c r="F26" s="235"/>
      <c r="G26" s="239"/>
      <c r="H26" s="238"/>
      <c r="I26" s="240"/>
      <c r="J26" s="218"/>
      <c r="K26" s="222"/>
      <c r="L26" s="223"/>
      <c r="M26" s="222">
        <f ca="1">IF(NOT(ISERROR(MATCH(L26,_xlfn.ANCHORARRAY(#REF!),0))),#REF!&amp;"Por favor no seleccionar los criterios de impacto",L26)</f>
        <v>0</v>
      </c>
      <c r="N26" s="218"/>
      <c r="O26" s="222"/>
      <c r="P26" s="202"/>
      <c r="Q26" s="146">
        <v>6</v>
      </c>
      <c r="R26" s="114"/>
      <c r="S26" s="115" t="str">
        <f t="shared" si="27"/>
        <v/>
      </c>
      <c r="T26" s="116"/>
      <c r="U26" s="116"/>
      <c r="V26" s="117" t="str">
        <f t="shared" si="28"/>
        <v/>
      </c>
      <c r="W26" s="116"/>
      <c r="X26" s="116"/>
      <c r="Y26" s="116"/>
      <c r="Z26" s="118" t="str">
        <f t="shared" si="25"/>
        <v/>
      </c>
      <c r="AA26" s="119" t="str">
        <f t="shared" si="21"/>
        <v/>
      </c>
      <c r="AB26" s="117" t="str">
        <f t="shared" si="22"/>
        <v/>
      </c>
      <c r="AC26" s="119" t="str">
        <f t="shared" si="23"/>
        <v/>
      </c>
      <c r="AD26" s="117" t="str">
        <f t="shared" si="26"/>
        <v/>
      </c>
      <c r="AE26" s="120" t="str">
        <f t="shared" si="29"/>
        <v/>
      </c>
      <c r="AF26" s="116"/>
      <c r="AG26" s="147"/>
      <c r="AH26" s="148"/>
      <c r="AI26" s="123"/>
      <c r="AJ26" s="123"/>
      <c r="AK26" s="147"/>
      <c r="AL26" s="148"/>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s="125" customFormat="1" ht="105.75" customHeight="1" x14ac:dyDescent="0.25">
      <c r="A27" s="225">
        <v>1</v>
      </c>
      <c r="B27" s="232"/>
      <c r="C27" s="232" t="s">
        <v>258</v>
      </c>
      <c r="D27" s="203" t="s">
        <v>248</v>
      </c>
      <c r="E27" s="203" t="s">
        <v>249</v>
      </c>
      <c r="F27" s="215" t="s">
        <v>222</v>
      </c>
      <c r="G27" s="215" t="s">
        <v>225</v>
      </c>
      <c r="H27" s="236" t="s">
        <v>226</v>
      </c>
      <c r="I27" s="240">
        <v>800</v>
      </c>
      <c r="J27" s="218" t="str">
        <f>IF(I27&lt;=0,"",IF(I27&lt;=2,"Muy Baja",IF(I27&lt;=24,"Baja",IF(I27&lt;=500,"Media",IF(I27&lt;=5000,"Alta","Muy Alta")))))</f>
        <v>Alta</v>
      </c>
      <c r="K27" s="222">
        <f>IF(J27="","",IF(J27="Muy Baja",0.2,IF(J27="Baja",0.4,IF(J27="Media",0.6,IF(J27="Alta",0.8,IF(J27="Muy Alta",1,))))))</f>
        <v>0.8</v>
      </c>
      <c r="L27" s="223" t="s">
        <v>148</v>
      </c>
      <c r="M27" s="222" t="str">
        <f ca="1">IF(NOT(ISERROR(MATCH(L27,'Tabla Impacto'!$B$221:$B$223,0))),'Tabla Impacto'!$F$223&amp;"Por favor no seleccionar los criterios de impacto(Afectación Económica o presupuestal y Pérdida Reputacional)",L27)</f>
        <v xml:space="preserve">     El riesgo afecta la imagen de la entidad con algunos usuarios de relevancia frente al logro de los objetivos</v>
      </c>
      <c r="N27" s="218" t="str">
        <f ca="1">IF(OR(M27='Tabla Impacto'!$C$11,M27='Tabla Impacto'!$D$11),"Leve",IF(OR(M27='Tabla Impacto'!$C$12,M27='Tabla Impacto'!$D$12),"Menor",IF(OR(M27='Tabla Impacto'!$C$13,M27='Tabla Impacto'!$D$13),"Moderado",IF(OR(M27='Tabla Impacto'!$C$14,M27='Tabla Impacto'!$D$14),"Mayor",IF(OR(M27='Tabla Impacto'!$C$15,M27='Tabla Impacto'!$D$15),"Catastrófico","")))))</f>
        <v>Moderado</v>
      </c>
      <c r="O27" s="222">
        <f ca="1">IF(N27="","",IF(N27="Leve",0.2,IF(N27="Menor",0.4,IF(N27="Moderado",0.6,IF(N27="Mayor",0.8,IF(N27="Catastrófico",1,))))))</f>
        <v>0.6</v>
      </c>
      <c r="P27" s="202" t="s">
        <v>77</v>
      </c>
      <c r="Q27" s="146">
        <v>1</v>
      </c>
      <c r="R27" s="114" t="s">
        <v>250</v>
      </c>
      <c r="S27" s="115" t="str">
        <f>IF(OR(T27="Preventivo",T27="Detectivo"),"Probabilidad",IF(T27="Correctivo","Impacto",""))</f>
        <v>Probabilidad</v>
      </c>
      <c r="T27" s="116" t="s">
        <v>13</v>
      </c>
      <c r="U27" s="116" t="s">
        <v>8</v>
      </c>
      <c r="V27" s="117" t="str">
        <f>IF(AND(T27="Preventivo",U27="Automático"),"50%",IF(AND(T27="Preventivo",U27="Manual"),"40%",IF(AND(T27="Detectivo",U27="Automático"),"40%",IF(AND(T27="Detectivo",U27="Manual"),"30%",IF(AND(T27="Correctivo",U27="Automático"),"35%",IF(AND(T27="Correctivo",U27="Manual"),"25%",""))))))</f>
        <v>40%</v>
      </c>
      <c r="W27" s="116" t="s">
        <v>19</v>
      </c>
      <c r="X27" s="116" t="s">
        <v>21</v>
      </c>
      <c r="Y27" s="116" t="s">
        <v>115</v>
      </c>
      <c r="Z27" s="118">
        <f>IFERROR(IF(S27="Probabilidad",(K27-(+K27*V27)),IF(S27="Impacto",K27,"")),"")</f>
        <v>0.48</v>
      </c>
      <c r="AA27" s="119" t="str">
        <f>IFERROR(IF(Z27="","",IF(Z27&lt;=0.2,"Muy Baja",IF(Z27&lt;=0.4,"Baja",IF(Z27&lt;=0.6,"Media",IF(Z27&lt;=0.8,"Alta","Muy Alta"))))),"")</f>
        <v>Media</v>
      </c>
      <c r="AB27" s="117">
        <f>+Z27</f>
        <v>0.48</v>
      </c>
      <c r="AC27" s="119" t="str">
        <f ca="1">IFERROR(IF(AD27="","",IF(AD27&lt;=0.2,"Leve",IF(AD27&lt;=0.4,"Menor",IF(AD27&lt;=0.6,"Moderado",IF(AD27&lt;=0.8,"Mayor","Catastrófico"))))),"")</f>
        <v>Moderado</v>
      </c>
      <c r="AD27" s="117">
        <f ca="1">IFERROR(IF(S27="Impacto",(O27-(+O27*V27)),IF(S27="Probabilidad",O27,"")),"")</f>
        <v>0.6</v>
      </c>
      <c r="AE27" s="120" t="str">
        <f ca="1">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Moderado</v>
      </c>
      <c r="AF27" s="116" t="s">
        <v>130</v>
      </c>
      <c r="AG27" s="140" t="s">
        <v>261</v>
      </c>
      <c r="AH27" s="147" t="s">
        <v>214</v>
      </c>
      <c r="AI27" s="123">
        <v>44423</v>
      </c>
      <c r="AJ27" s="123">
        <v>44925</v>
      </c>
      <c r="AK27" s="147" t="s">
        <v>273</v>
      </c>
      <c r="AL27" s="148" t="s">
        <v>40</v>
      </c>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row>
    <row r="28" spans="1:70" ht="30" customHeight="1" x14ac:dyDescent="0.3">
      <c r="A28" s="225"/>
      <c r="B28" s="233"/>
      <c r="C28" s="233"/>
      <c r="D28" s="204"/>
      <c r="E28" s="204"/>
      <c r="F28" s="216"/>
      <c r="G28" s="216"/>
      <c r="H28" s="237"/>
      <c r="I28" s="240"/>
      <c r="J28" s="218"/>
      <c r="K28" s="222"/>
      <c r="L28" s="223"/>
      <c r="M28" s="222">
        <f ca="1">IF(NOT(ISERROR(MATCH(L28,_xlfn.ANCHORARRAY(#REF!),0))),#REF!&amp;"Por favor no seleccionar los criterios de impacto",L28)</f>
        <v>0</v>
      </c>
      <c r="N28" s="218"/>
      <c r="O28" s="222"/>
      <c r="P28" s="202"/>
      <c r="Q28" s="146">
        <v>2</v>
      </c>
      <c r="R28" s="114" t="s">
        <v>260</v>
      </c>
      <c r="S28" s="115" t="str">
        <f>IF(OR(T28="Preventivo",T28="Detectivo"),"Probabilidad",IF(T28="Correctivo","Impacto",""))</f>
        <v>Probabilidad</v>
      </c>
      <c r="T28" s="116" t="s">
        <v>13</v>
      </c>
      <c r="U28" s="116" t="s">
        <v>8</v>
      </c>
      <c r="V28" s="117" t="str">
        <f>IF(AND(T28="Preventivo",U28="Automático"),"50%",IF(AND(T28="Preventivo",U28="Manual"),"40%",IF(AND(T28="Detectivo",U28="Automático"),"40%",IF(AND(T28="Detectivo",U28="Manual"),"30%",IF(AND(T28="Correctivo",U28="Automático"),"35%",IF(AND(T28="Correctivo",U28="Manual"),"25%",""))))))</f>
        <v>40%</v>
      </c>
      <c r="W28" s="116" t="s">
        <v>19</v>
      </c>
      <c r="X28" s="116" t="s">
        <v>21</v>
      </c>
      <c r="Y28" s="116" t="s">
        <v>115</v>
      </c>
      <c r="Z28" s="118">
        <f>IFERROR(IF(S28="Probabilidad",(K28-(+K28*V28)),IF(S28="Impacto",K28,"")),"")</f>
        <v>0</v>
      </c>
      <c r="AA28" s="119" t="str">
        <f>IFERROR(IF(Z28="","",IF(Z28&lt;=0.2,"Muy Baja",IF(Z28&lt;=0.4,"Baja",IF(Z28&lt;=0.6,"Media",IF(Z28&lt;=0.8,"Alta","Muy Alta"))))),"")</f>
        <v>Muy Baja</v>
      </c>
      <c r="AB28" s="117">
        <f>+Z28</f>
        <v>0</v>
      </c>
      <c r="AC28" s="119" t="str">
        <f>IFERROR(IF(AD28="","",IF(AD28&lt;=0.2,"Leve",IF(AD28&lt;=0.4,"Menor",IF(AD28&lt;=0.6,"Moderado",IF(AD28&lt;=0.8,"Mayor","Catastrófico"))))),"")</f>
        <v>Leve</v>
      </c>
      <c r="AD28" s="117">
        <f>IFERROR(IF(S28="Impacto",(O28-(+O28*V28)),IF(S28="Probabilidad",O28,"")),"")</f>
        <v>0</v>
      </c>
      <c r="AE28" s="120" t="str">
        <f>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Bajo</v>
      </c>
      <c r="AF28" s="116" t="s">
        <v>31</v>
      </c>
      <c r="AG28" s="147"/>
      <c r="AH28" s="153"/>
      <c r="AI28" s="123"/>
      <c r="AJ28" s="123"/>
      <c r="AK28" s="147"/>
      <c r="AL28" s="148"/>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30" customHeight="1" x14ac:dyDescent="0.3">
      <c r="A29" s="225"/>
      <c r="B29" s="233"/>
      <c r="C29" s="233"/>
      <c r="D29" s="204"/>
      <c r="E29" s="204"/>
      <c r="F29" s="216"/>
      <c r="G29" s="216"/>
      <c r="H29" s="237"/>
      <c r="I29" s="240"/>
      <c r="J29" s="218"/>
      <c r="K29" s="222"/>
      <c r="L29" s="223"/>
      <c r="M29" s="222">
        <f ca="1">IF(NOT(ISERROR(MATCH(L29,_xlfn.ANCHORARRAY(#REF!),0))),#REF!&amp;"Por favor no seleccionar los criterios de impacto",L29)</f>
        <v>0</v>
      </c>
      <c r="N29" s="218"/>
      <c r="O29" s="222"/>
      <c r="P29" s="202"/>
      <c r="Q29" s="146">
        <v>3</v>
      </c>
      <c r="R29" s="126"/>
      <c r="S29" s="115"/>
      <c r="T29" s="116"/>
      <c r="U29" s="116"/>
      <c r="V29" s="117"/>
      <c r="W29" s="116"/>
      <c r="X29" s="116"/>
      <c r="Y29" s="116"/>
      <c r="Z29" s="118" t="str">
        <f>IFERROR(IF(AND(S28="Probabilidad",S29="Probabilidad"),(AB28-(+AB28*V29)),IF(AND(S28="Impacto",S29="Probabilidad"),(AB27-(+AB27*V29)),IF(S29="Impacto",AB28,""))),"")</f>
        <v/>
      </c>
      <c r="AA29" s="119" t="str">
        <f t="shared" ref="AA29:AA32" si="30">IFERROR(IF(Z29="","",IF(Z29&lt;=0.2,"Muy Baja",IF(Z29&lt;=0.4,"Baja",IF(Z29&lt;=0.6,"Media",IF(Z29&lt;=0.8,"Alta","Muy Alta"))))),"")</f>
        <v/>
      </c>
      <c r="AB29" s="117"/>
      <c r="AC29" s="119"/>
      <c r="AD29" s="117"/>
      <c r="AE29" s="120"/>
      <c r="AF29" s="116"/>
      <c r="AG29" s="147"/>
      <c r="AH29" s="147"/>
      <c r="AI29" s="123"/>
      <c r="AJ29" s="123"/>
      <c r="AK29" s="147"/>
      <c r="AL29" s="148"/>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30" customHeight="1" x14ac:dyDescent="0.3">
      <c r="A30" s="225"/>
      <c r="B30" s="233"/>
      <c r="C30" s="233"/>
      <c r="D30" s="204"/>
      <c r="E30" s="204"/>
      <c r="F30" s="216"/>
      <c r="G30" s="216"/>
      <c r="H30" s="237"/>
      <c r="I30" s="240"/>
      <c r="J30" s="218"/>
      <c r="K30" s="222"/>
      <c r="L30" s="223"/>
      <c r="M30" s="222">
        <f ca="1">IF(NOT(ISERROR(MATCH(L30,_xlfn.ANCHORARRAY(#REF!),0))),#REF!&amp;"Por favor no seleccionar los criterios de impacto",L30)</f>
        <v>0</v>
      </c>
      <c r="N30" s="218"/>
      <c r="O30" s="222"/>
      <c r="P30" s="202"/>
      <c r="Q30" s="146">
        <v>4</v>
      </c>
      <c r="R30" s="114"/>
      <c r="S30" s="115"/>
      <c r="T30" s="116"/>
      <c r="U30" s="116"/>
      <c r="V30" s="117"/>
      <c r="W30" s="116"/>
      <c r="X30" s="116"/>
      <c r="Y30" s="116"/>
      <c r="Z30" s="118" t="str">
        <f t="shared" ref="Z30:Z32" si="31">IFERROR(IF(AND(S29="Probabilidad",S30="Probabilidad"),(AB29-(+AB29*V30)),IF(AND(S29="Impacto",S30="Probabilidad"),(AB28-(+AB28*V30)),IF(S30="Impacto",AB29,""))),"")</f>
        <v/>
      </c>
      <c r="AA30" s="119" t="str">
        <f t="shared" si="30"/>
        <v/>
      </c>
      <c r="AB30" s="117"/>
      <c r="AC30" s="119"/>
      <c r="AD30" s="117"/>
      <c r="AE30" s="120"/>
      <c r="AF30" s="116"/>
      <c r="AG30" s="147"/>
      <c r="AH30" s="148"/>
      <c r="AI30" s="123"/>
      <c r="AJ30" s="123"/>
      <c r="AK30" s="147"/>
      <c r="AL30" s="148"/>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30" customHeight="1" x14ac:dyDescent="0.3">
      <c r="A31" s="225"/>
      <c r="B31" s="233"/>
      <c r="C31" s="233"/>
      <c r="D31" s="204"/>
      <c r="E31" s="204"/>
      <c r="F31" s="216"/>
      <c r="G31" s="216"/>
      <c r="H31" s="237"/>
      <c r="I31" s="240"/>
      <c r="J31" s="218"/>
      <c r="K31" s="222"/>
      <c r="L31" s="223"/>
      <c r="M31" s="222">
        <f ca="1">IF(NOT(ISERROR(MATCH(L31,_xlfn.ANCHORARRAY(#REF!),0))),#REF!&amp;"Por favor no seleccionar los criterios de impacto",L31)</f>
        <v>0</v>
      </c>
      <c r="N31" s="218"/>
      <c r="O31" s="222"/>
      <c r="P31" s="202"/>
      <c r="Q31" s="146">
        <v>5</v>
      </c>
      <c r="R31" s="114"/>
      <c r="S31" s="115" t="str">
        <f t="shared" ref="S31:S32" si="32">IF(OR(T31="Preventivo",T31="Detectivo"),"Probabilidad",IF(T31="Correctivo","Impacto",""))</f>
        <v/>
      </c>
      <c r="T31" s="116"/>
      <c r="U31" s="116"/>
      <c r="V31" s="117" t="str">
        <f t="shared" ref="V31:V32" si="33">IF(AND(T31="Preventivo",U31="Automático"),"50%",IF(AND(T31="Preventivo",U31="Manual"),"40%",IF(AND(T31="Detectivo",U31="Automático"),"40%",IF(AND(T31="Detectivo",U31="Manual"),"30%",IF(AND(T31="Correctivo",U31="Automático"),"35%",IF(AND(T31="Correctivo",U31="Manual"),"25%",""))))))</f>
        <v/>
      </c>
      <c r="W31" s="116"/>
      <c r="X31" s="116"/>
      <c r="Y31" s="116"/>
      <c r="Z31" s="118" t="str">
        <f t="shared" si="31"/>
        <v/>
      </c>
      <c r="AA31" s="119" t="str">
        <f t="shared" si="30"/>
        <v/>
      </c>
      <c r="AB31" s="117" t="str">
        <f t="shared" ref="AB31:AB32" si="34">+Z31</f>
        <v/>
      </c>
      <c r="AC31" s="119" t="str">
        <f t="shared" ref="AC31:AC32" si="35">IFERROR(IF(AD31="","",IF(AD31&lt;=0.2,"Leve",IF(AD31&lt;=0.4,"Menor",IF(AD31&lt;=0.6,"Moderado",IF(AD31&lt;=0.8,"Mayor","Catastrófico"))))),"")</f>
        <v/>
      </c>
      <c r="AD31" s="117" t="str">
        <f t="shared" ref="AD31:AD32" si="36">IFERROR(IF(AND(S30="Impacto",S31="Impacto"),(AD30-(+AD30*V31)),IF(AND(S30="Probabilidad",S31="Impacto"),(AD29-(+AD29*V31)),IF(S31="Probabilidad",AD30,""))),"")</f>
        <v/>
      </c>
      <c r="AE31" s="120" t="str">
        <f t="shared" ref="AE31:AE32" si="37">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47"/>
      <c r="AH31" s="148"/>
      <c r="AI31" s="123"/>
      <c r="AJ31" s="123"/>
      <c r="AK31" s="147"/>
      <c r="AL31" s="148"/>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85.5" customHeight="1" x14ac:dyDescent="0.3">
      <c r="A32" s="225"/>
      <c r="B32" s="234"/>
      <c r="C32" s="234"/>
      <c r="D32" s="205"/>
      <c r="E32" s="205"/>
      <c r="F32" s="217"/>
      <c r="G32" s="217"/>
      <c r="H32" s="238"/>
      <c r="I32" s="240"/>
      <c r="J32" s="218"/>
      <c r="K32" s="222"/>
      <c r="L32" s="223"/>
      <c r="M32" s="222">
        <f ca="1">IF(NOT(ISERROR(MATCH(L32,_xlfn.ANCHORARRAY(#REF!),0))),#REF!&amp;"Por favor no seleccionar los criterios de impacto",L32)</f>
        <v>0</v>
      </c>
      <c r="N32" s="218"/>
      <c r="O32" s="222"/>
      <c r="P32" s="202"/>
      <c r="Q32" s="146">
        <v>6</v>
      </c>
      <c r="R32" s="114"/>
      <c r="S32" s="115" t="str">
        <f t="shared" si="32"/>
        <v/>
      </c>
      <c r="T32" s="116"/>
      <c r="U32" s="116"/>
      <c r="V32" s="117" t="str">
        <f t="shared" si="33"/>
        <v/>
      </c>
      <c r="W32" s="116"/>
      <c r="X32" s="116"/>
      <c r="Y32" s="116"/>
      <c r="Z32" s="118" t="str">
        <f t="shared" si="31"/>
        <v/>
      </c>
      <c r="AA32" s="119" t="str">
        <f t="shared" si="30"/>
        <v/>
      </c>
      <c r="AB32" s="117" t="str">
        <f t="shared" si="34"/>
        <v/>
      </c>
      <c r="AC32" s="119" t="str">
        <f t="shared" si="35"/>
        <v/>
      </c>
      <c r="AD32" s="117" t="str">
        <f t="shared" si="36"/>
        <v/>
      </c>
      <c r="AE32" s="120" t="str">
        <f t="shared" si="37"/>
        <v/>
      </c>
      <c r="AF32" s="116"/>
      <c r="AG32" s="147"/>
      <c r="AH32" s="148"/>
      <c r="AI32" s="123"/>
      <c r="AJ32" s="123"/>
      <c r="AK32" s="147"/>
      <c r="AL32" s="148"/>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s="125" customFormat="1" ht="142.5" customHeight="1" x14ac:dyDescent="0.25">
      <c r="A33" s="225">
        <v>1</v>
      </c>
      <c r="B33" s="232"/>
      <c r="C33" s="232" t="s">
        <v>258</v>
      </c>
      <c r="D33" s="203" t="s">
        <v>251</v>
      </c>
      <c r="E33" s="203" t="s">
        <v>255</v>
      </c>
      <c r="F33" s="215" t="s">
        <v>252</v>
      </c>
      <c r="G33" s="215" t="s">
        <v>225</v>
      </c>
      <c r="H33" s="236" t="s">
        <v>226</v>
      </c>
      <c r="I33" s="240">
        <v>600</v>
      </c>
      <c r="J33" s="218" t="str">
        <f>IF(I33&lt;=0,"",IF(I33&lt;=2,"Muy Baja",IF(I33&lt;=24,"Baja",IF(I33&lt;=500,"Media",IF(I33&lt;=5000,"Alta","Muy Alta")))))</f>
        <v>Alta</v>
      </c>
      <c r="K33" s="222">
        <f>IF(J33="","",IF(J33="Muy Baja",0.2,IF(J33="Baja",0.4,IF(J33="Media",0.6,IF(J33="Alta",0.8,IF(J33="Muy Alta",1,))))))</f>
        <v>0.8</v>
      </c>
      <c r="L33" s="223" t="s">
        <v>148</v>
      </c>
      <c r="M33" s="222" t="str">
        <f ca="1">IF(NOT(ISERROR(MATCH(L33,'Tabla Impacto'!$B$221:$B$223,0))),'Tabla Impacto'!$F$223&amp;"Por favor no seleccionar los criterios de impacto(Afectación Económica o presupuestal y Pérdida Reputacional)",L33)</f>
        <v xml:space="preserve">     El riesgo afecta la imagen de la entidad con algunos usuarios de relevancia frente al logro de los objetivos</v>
      </c>
      <c r="N33" s="218" t="str">
        <f ca="1">IF(OR(M33='Tabla Impacto'!$C$11,M33='Tabla Impacto'!$D$11),"Leve",IF(OR(M33='Tabla Impacto'!$C$12,M33='Tabla Impacto'!$D$12),"Menor",IF(OR(M33='Tabla Impacto'!$C$13,M33='Tabla Impacto'!$D$13),"Moderado",IF(OR(M33='Tabla Impacto'!$C$14,M33='Tabla Impacto'!$D$14),"Mayor",IF(OR(M33='Tabla Impacto'!$C$15,M33='Tabla Impacto'!$D$15),"Catastrófico","")))))</f>
        <v>Moderado</v>
      </c>
      <c r="O33" s="222">
        <f ca="1">IF(N33="","",IF(N33="Leve",0.2,IF(N33="Menor",0.4,IF(N33="Moderado",0.6,IF(N33="Mayor",0.8,IF(N33="Catastrófico",1,))))))</f>
        <v>0.6</v>
      </c>
      <c r="P33" s="202" t="s">
        <v>77</v>
      </c>
      <c r="Q33" s="146">
        <v>1</v>
      </c>
      <c r="R33" s="114" t="s">
        <v>253</v>
      </c>
      <c r="S33" s="115" t="str">
        <f>IF(OR(T33="Preventivo",T33="Detectivo"),"Probabilidad",IF(T33="Correctivo","Impacto",""))</f>
        <v>Probabilidad</v>
      </c>
      <c r="T33" s="116" t="s">
        <v>13</v>
      </c>
      <c r="U33" s="116" t="s">
        <v>8</v>
      </c>
      <c r="V33" s="117" t="str">
        <f>IF(AND(T33="Preventivo",U33="Automático"),"50%",IF(AND(T33="Preventivo",U33="Manual"),"40%",IF(AND(T33="Detectivo",U33="Automático"),"40%",IF(AND(T33="Detectivo",U33="Manual"),"30%",IF(AND(T33="Correctivo",U33="Automático"),"35%",IF(AND(T33="Correctivo",U33="Manual"),"25%",""))))))</f>
        <v>40%</v>
      </c>
      <c r="W33" s="116" t="s">
        <v>19</v>
      </c>
      <c r="X33" s="116" t="s">
        <v>21</v>
      </c>
      <c r="Y33" s="116" t="s">
        <v>115</v>
      </c>
      <c r="Z33" s="118">
        <f>IFERROR(IF(S33="Probabilidad",(K33-(+K33*V33)),IF(S33="Impacto",K33,"")),"")</f>
        <v>0.48</v>
      </c>
      <c r="AA33" s="119" t="str">
        <f>IFERROR(IF(Z33="","",IF(Z33&lt;=0.2,"Muy Baja",IF(Z33&lt;=0.4,"Baja",IF(Z33&lt;=0.6,"Media",IF(Z33&lt;=0.8,"Alta","Muy Alta"))))),"")</f>
        <v>Media</v>
      </c>
      <c r="AB33" s="117">
        <f>+Z33</f>
        <v>0.48</v>
      </c>
      <c r="AC33" s="119" t="str">
        <f ca="1">IFERROR(IF(AD33="","",IF(AD33&lt;=0.2,"Leve",IF(AD33&lt;=0.4,"Menor",IF(AD33&lt;=0.6,"Moderado",IF(AD33&lt;=0.8,"Mayor","Catastrófico"))))),"")</f>
        <v>Moderado</v>
      </c>
      <c r="AD33" s="117">
        <f ca="1">IFERROR(IF(S33="Impacto",(O33-(+O33*V33)),IF(S33="Probabilidad",O33,"")),"")</f>
        <v>0.6</v>
      </c>
      <c r="AE33" s="120" t="str">
        <f ca="1">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Moderado</v>
      </c>
      <c r="AF33" s="116" t="s">
        <v>130</v>
      </c>
      <c r="AG33" s="140" t="s">
        <v>256</v>
      </c>
      <c r="AH33" s="152" t="s">
        <v>214</v>
      </c>
      <c r="AI33" s="123">
        <v>44423</v>
      </c>
      <c r="AJ33" s="123">
        <v>44925</v>
      </c>
      <c r="AK33" s="140" t="s">
        <v>274</v>
      </c>
      <c r="AL33" s="148" t="s">
        <v>39</v>
      </c>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row>
    <row r="34" spans="1:70" ht="53.25" customHeight="1" x14ac:dyDescent="0.3">
      <c r="A34" s="225"/>
      <c r="B34" s="233"/>
      <c r="C34" s="233"/>
      <c r="D34" s="204"/>
      <c r="E34" s="204"/>
      <c r="F34" s="216"/>
      <c r="G34" s="216"/>
      <c r="H34" s="237"/>
      <c r="I34" s="240"/>
      <c r="J34" s="218"/>
      <c r="K34" s="222"/>
      <c r="L34" s="223"/>
      <c r="M34" s="222">
        <f ca="1">IF(NOT(ISERROR(MATCH(L34,_xlfn.ANCHORARRAY(#REF!),0))),#REF!&amp;"Por favor no seleccionar los criterios de impacto",L34)</f>
        <v>0</v>
      </c>
      <c r="N34" s="218"/>
      <c r="O34" s="222"/>
      <c r="P34" s="202"/>
      <c r="Q34" s="146">
        <v>2</v>
      </c>
      <c r="R34" s="114" t="s">
        <v>254</v>
      </c>
      <c r="S34" s="115" t="str">
        <f>IF(OR(T34="Preventivo",T34="Detectivo"),"Probabilidad",IF(T34="Correctivo","Impacto",""))</f>
        <v>Probabilidad</v>
      </c>
      <c r="T34" s="116" t="s">
        <v>14</v>
      </c>
      <c r="U34" s="116" t="s">
        <v>9</v>
      </c>
      <c r="V34" s="117" t="str">
        <f>IF(AND(T34="Preventivo",U34="Automático"),"50%",IF(AND(T34="Preventivo",U34="Manual"),"40%",IF(AND(T34="Detectivo",U34="Automático"),"40%",IF(AND(T34="Detectivo",U34="Manual"),"30%",IF(AND(T34="Correctivo",U34="Automático"),"35%",IF(AND(T34="Correctivo",U34="Manual"),"25%",""))))))</f>
        <v>40%</v>
      </c>
      <c r="W34" s="116" t="s">
        <v>19</v>
      </c>
      <c r="X34" s="116" t="s">
        <v>21</v>
      </c>
      <c r="Y34" s="116" t="s">
        <v>115</v>
      </c>
      <c r="Z34" s="118">
        <f>IFERROR(IF(AND(S33="Probabilidad",S34="Probabilidad"),(AB33-(+AB33*V34)),IF(S34="Probabilidad",(K33-(+K33*V34)),IF(S34="Impacto",AB33,""))),"")</f>
        <v>0.28799999999999998</v>
      </c>
      <c r="AA34" s="119" t="str">
        <f t="shared" ref="AA34:AA38" si="38">IFERROR(IF(Z34="","",IF(Z34&lt;=0.2,"Muy Baja",IF(Z34&lt;=0.4,"Baja",IF(Z34&lt;=0.6,"Media",IF(Z34&lt;=0.8,"Alta","Muy Alta"))))),"")</f>
        <v>Baja</v>
      </c>
      <c r="AB34" s="117">
        <f t="shared" ref="AB34:AB38" si="39">+Z34</f>
        <v>0.28799999999999998</v>
      </c>
      <c r="AC34" s="119" t="str">
        <f t="shared" ref="AC34:AC38" ca="1" si="40">IFERROR(IF(AD34="","",IF(AD34&lt;=0.2,"Leve",IF(AD34&lt;=0.4,"Menor",IF(AD34&lt;=0.6,"Moderado",IF(AD34&lt;=0.8,"Mayor","Catastrófico"))))),"")</f>
        <v>Moderado</v>
      </c>
      <c r="AD34" s="117">
        <f ca="1">IFERROR(IF(AND(S33="Impacto",S34="Impacto"),(AD33-(+AD33*V34)),IF(S34="Impacto",($O$9-(+$O$9*V34)),IF(S34="Probabilidad",AD33,""))),"")</f>
        <v>0.6</v>
      </c>
      <c r="AE34" s="120" t="str">
        <f t="shared" ref="AE34:AE35" ca="1" si="41">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Moderado</v>
      </c>
      <c r="AF34" s="116" t="s">
        <v>130</v>
      </c>
      <c r="AG34" s="114" t="s">
        <v>257</v>
      </c>
      <c r="AH34" s="152" t="s">
        <v>214</v>
      </c>
      <c r="AI34" s="123">
        <v>44423</v>
      </c>
      <c r="AJ34" s="123">
        <v>44925</v>
      </c>
      <c r="AK34" s="140" t="s">
        <v>267</v>
      </c>
      <c r="AL34" s="154" t="s">
        <v>39</v>
      </c>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30" customHeight="1" x14ac:dyDescent="0.3">
      <c r="A35" s="225"/>
      <c r="B35" s="233"/>
      <c r="C35" s="233"/>
      <c r="D35" s="204"/>
      <c r="E35" s="204"/>
      <c r="F35" s="216"/>
      <c r="G35" s="216"/>
      <c r="H35" s="237"/>
      <c r="I35" s="240"/>
      <c r="J35" s="218"/>
      <c r="K35" s="222"/>
      <c r="L35" s="223"/>
      <c r="M35" s="222">
        <f ca="1">IF(NOT(ISERROR(MATCH(L35,_xlfn.ANCHORARRAY(#REF!),0))),#REF!&amp;"Por favor no seleccionar los criterios de impacto",L35)</f>
        <v>0</v>
      </c>
      <c r="N35" s="218"/>
      <c r="O35" s="222"/>
      <c r="P35" s="202"/>
      <c r="Q35" s="146">
        <v>3</v>
      </c>
      <c r="R35" s="126"/>
      <c r="S35" s="115"/>
      <c r="T35" s="116"/>
      <c r="U35" s="116"/>
      <c r="V35" s="117"/>
      <c r="W35" s="116"/>
      <c r="X35" s="116"/>
      <c r="Y35" s="116"/>
      <c r="Z35" s="118" t="str">
        <f>IFERROR(IF(AND(S34="Probabilidad",S35="Probabilidad"),(AB34-(+AB34*V35)),IF(AND(S34="Impacto",S35="Probabilidad"),(AB33-(+AB33*V35)),IF(S35="Impacto",AB34,""))),"")</f>
        <v/>
      </c>
      <c r="AA35" s="119" t="str">
        <f t="shared" si="38"/>
        <v/>
      </c>
      <c r="AB35" s="117" t="str">
        <f t="shared" si="39"/>
        <v/>
      </c>
      <c r="AC35" s="119" t="str">
        <f t="shared" si="40"/>
        <v/>
      </c>
      <c r="AD35" s="117" t="str">
        <f>IFERROR(IF(AND(S34="Impacto",S35="Impacto"),(AD34-(+AD34*V35)),IF(AND(S34="Probabilidad",S35="Impacto"),(AD33-(+AD33*V35)),IF(S35="Probabilidad",AD34,""))),"")</f>
        <v/>
      </c>
      <c r="AE35" s="120" t="str">
        <f t="shared" si="41"/>
        <v/>
      </c>
      <c r="AF35" s="116"/>
      <c r="AG35" s="147"/>
      <c r="AH35" s="147"/>
      <c r="AI35" s="123"/>
      <c r="AJ35" s="123"/>
      <c r="AK35" s="147"/>
      <c r="AL35" s="148"/>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ht="30" customHeight="1" x14ac:dyDescent="0.3">
      <c r="A36" s="225"/>
      <c r="B36" s="233"/>
      <c r="C36" s="233"/>
      <c r="D36" s="204"/>
      <c r="E36" s="204"/>
      <c r="F36" s="216"/>
      <c r="G36" s="216"/>
      <c r="H36" s="237"/>
      <c r="I36" s="240"/>
      <c r="J36" s="218"/>
      <c r="K36" s="222"/>
      <c r="L36" s="223"/>
      <c r="M36" s="222">
        <f ca="1">IF(NOT(ISERROR(MATCH(L36,_xlfn.ANCHORARRAY(#REF!),0))),#REF!&amp;"Por favor no seleccionar los criterios de impacto",L36)</f>
        <v>0</v>
      </c>
      <c r="N36" s="218"/>
      <c r="O36" s="222"/>
      <c r="P36" s="202"/>
      <c r="Q36" s="146">
        <v>4</v>
      </c>
      <c r="R36" s="114"/>
      <c r="S36" s="115"/>
      <c r="T36" s="116"/>
      <c r="U36" s="116"/>
      <c r="V36" s="117"/>
      <c r="W36" s="116"/>
      <c r="X36" s="116"/>
      <c r="Y36" s="116"/>
      <c r="Z36" s="118" t="str">
        <f t="shared" ref="Z36:Z38" si="42">IFERROR(IF(AND(S35="Probabilidad",S36="Probabilidad"),(AB35-(+AB35*V36)),IF(AND(S35="Impacto",S36="Probabilidad"),(AB34-(+AB34*V36)),IF(S36="Impacto",AB35,""))),"")</f>
        <v/>
      </c>
      <c r="AA36" s="119" t="str">
        <f t="shared" si="38"/>
        <v/>
      </c>
      <c r="AB36" s="117" t="str">
        <f t="shared" si="39"/>
        <v/>
      </c>
      <c r="AC36" s="119" t="str">
        <f t="shared" si="40"/>
        <v/>
      </c>
      <c r="AD36" s="117" t="str">
        <f t="shared" ref="AD36:AD38" si="43">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47"/>
      <c r="AH36" s="148"/>
      <c r="AI36" s="123"/>
      <c r="AJ36" s="123"/>
      <c r="AK36" s="147"/>
      <c r="AL36" s="148"/>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ht="30" customHeight="1" x14ac:dyDescent="0.3">
      <c r="A37" s="225"/>
      <c r="B37" s="233"/>
      <c r="C37" s="233"/>
      <c r="D37" s="204"/>
      <c r="E37" s="204"/>
      <c r="F37" s="216"/>
      <c r="G37" s="216"/>
      <c r="H37" s="237"/>
      <c r="I37" s="240"/>
      <c r="J37" s="218"/>
      <c r="K37" s="222"/>
      <c r="L37" s="223"/>
      <c r="M37" s="222">
        <f ca="1">IF(NOT(ISERROR(MATCH(L37,_xlfn.ANCHORARRAY(#REF!),0))),#REF!&amp;"Por favor no seleccionar los criterios de impacto",L37)</f>
        <v>0</v>
      </c>
      <c r="N37" s="218"/>
      <c r="O37" s="222"/>
      <c r="P37" s="202"/>
      <c r="Q37" s="146">
        <v>5</v>
      </c>
      <c r="R37" s="114"/>
      <c r="S37" s="115" t="str">
        <f t="shared" ref="S37:S38" si="44">IF(OR(T37="Preventivo",T37="Detectivo"),"Probabilidad",IF(T37="Correctivo","Impacto",""))</f>
        <v/>
      </c>
      <c r="T37" s="116"/>
      <c r="U37" s="116"/>
      <c r="V37" s="117" t="str">
        <f t="shared" ref="V37:V38" si="45">IF(AND(T37="Preventivo",U37="Automático"),"50%",IF(AND(T37="Preventivo",U37="Manual"),"40%",IF(AND(T37="Detectivo",U37="Automático"),"40%",IF(AND(T37="Detectivo",U37="Manual"),"30%",IF(AND(T37="Correctivo",U37="Automático"),"35%",IF(AND(T37="Correctivo",U37="Manual"),"25%",""))))))</f>
        <v/>
      </c>
      <c r="W37" s="116"/>
      <c r="X37" s="116"/>
      <c r="Y37" s="116"/>
      <c r="Z37" s="118" t="str">
        <f t="shared" si="42"/>
        <v/>
      </c>
      <c r="AA37" s="119" t="str">
        <f t="shared" si="38"/>
        <v/>
      </c>
      <c r="AB37" s="117" t="str">
        <f t="shared" si="39"/>
        <v/>
      </c>
      <c r="AC37" s="119" t="str">
        <f t="shared" si="40"/>
        <v/>
      </c>
      <c r="AD37" s="117" t="str">
        <f t="shared" si="43"/>
        <v/>
      </c>
      <c r="AE37" s="120" t="str">
        <f t="shared" ref="AE37:AE38" si="46">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47"/>
      <c r="AH37" s="148"/>
      <c r="AI37" s="123"/>
      <c r="AJ37" s="123"/>
      <c r="AK37" s="147"/>
      <c r="AL37" s="148"/>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ht="30" customHeight="1" x14ac:dyDescent="0.3">
      <c r="A38" s="225"/>
      <c r="B38" s="234"/>
      <c r="C38" s="234"/>
      <c r="D38" s="205"/>
      <c r="E38" s="205"/>
      <c r="F38" s="217"/>
      <c r="G38" s="217"/>
      <c r="H38" s="238"/>
      <c r="I38" s="240"/>
      <c r="J38" s="218"/>
      <c r="K38" s="222"/>
      <c r="L38" s="223"/>
      <c r="M38" s="222">
        <f ca="1">IF(NOT(ISERROR(MATCH(L38,_xlfn.ANCHORARRAY(#REF!),0))),#REF!&amp;"Por favor no seleccionar los criterios de impacto",L38)</f>
        <v>0</v>
      </c>
      <c r="N38" s="218"/>
      <c r="O38" s="222"/>
      <c r="P38" s="202"/>
      <c r="Q38" s="146">
        <v>6</v>
      </c>
      <c r="R38" s="114"/>
      <c r="S38" s="115" t="str">
        <f t="shared" si="44"/>
        <v/>
      </c>
      <c r="T38" s="116"/>
      <c r="U38" s="116"/>
      <c r="V38" s="117" t="str">
        <f t="shared" si="45"/>
        <v/>
      </c>
      <c r="W38" s="116"/>
      <c r="X38" s="116"/>
      <c r="Y38" s="116"/>
      <c r="Z38" s="118" t="str">
        <f t="shared" si="42"/>
        <v/>
      </c>
      <c r="AA38" s="119" t="str">
        <f t="shared" si="38"/>
        <v/>
      </c>
      <c r="AB38" s="117" t="str">
        <f t="shared" si="39"/>
        <v/>
      </c>
      <c r="AC38" s="119" t="str">
        <f t="shared" si="40"/>
        <v/>
      </c>
      <c r="AD38" s="117" t="str">
        <f t="shared" si="43"/>
        <v/>
      </c>
      <c r="AE38" s="120" t="str">
        <f t="shared" si="46"/>
        <v/>
      </c>
      <c r="AF38" s="116"/>
      <c r="AG38" s="147"/>
      <c r="AH38" s="148"/>
      <c r="AI38" s="123"/>
      <c r="AJ38" s="123"/>
      <c r="AK38" s="147"/>
      <c r="AL38" s="148"/>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s="125" customFormat="1" ht="30" customHeight="1" x14ac:dyDescent="0.25">
      <c r="A39" s="225">
        <v>1</v>
      </c>
      <c r="B39" s="232"/>
      <c r="C39" s="232"/>
      <c r="D39" s="226"/>
      <c r="E39" s="229"/>
      <c r="F39" s="235"/>
      <c r="G39" s="239"/>
      <c r="H39" s="236"/>
      <c r="I39" s="240"/>
      <c r="J39" s="218" t="str">
        <f>IF(I39&lt;=0,"",IF(I39&lt;=2,"Muy Baja",IF(I39&lt;=24,"Baja",IF(I39&lt;=500,"Media",IF(I39&lt;=5000,"Alta","Muy Alta")))))</f>
        <v/>
      </c>
      <c r="K39" s="222" t="str">
        <f>IF(J39="","",IF(J39="Muy Baja",0.2,IF(J39="Baja",0.4,IF(J39="Media",0.6,IF(J39="Alta",0.8,IF(J39="Muy Alta",1,))))))</f>
        <v/>
      </c>
      <c r="L39" s="223"/>
      <c r="M39" s="222">
        <f ca="1">IF(NOT(ISERROR(MATCH(L39,'Tabla Impacto'!$B$221:$B$223,0))),'Tabla Impacto'!$F$223&amp;"Por favor no seleccionar los criterios de impacto(Afectación Económica o presupuestal y Pérdida Reputacional)",L39)</f>
        <v>0</v>
      </c>
      <c r="N39" s="218" t="str">
        <f ca="1">IF(OR(M39='Tabla Impacto'!$C$11,M39='Tabla Impacto'!$D$11),"Leve",IF(OR(M39='Tabla Impacto'!$C$12,M39='Tabla Impacto'!$D$12),"Menor",IF(OR(M39='Tabla Impacto'!$C$13,M39='Tabla Impacto'!$D$13),"Moderado",IF(OR(M39='Tabla Impacto'!$C$14,M39='Tabla Impacto'!$D$14),"Mayor",IF(OR(M39='Tabla Impacto'!$C$15,M39='Tabla Impacto'!$D$15),"Catastrófico","")))))</f>
        <v/>
      </c>
      <c r="O39" s="222" t="str">
        <f ca="1">IF(N39="","",IF(N39="Leve",0.2,IF(N39="Menor",0.4,IF(N39="Moderado",0.6,IF(N39="Mayor",0.8,IF(N39="Catastrófico",1,))))))</f>
        <v/>
      </c>
      <c r="P39" s="202" t="s">
        <v>77</v>
      </c>
      <c r="Q39" s="146">
        <v>1</v>
      </c>
      <c r="R39" s="114"/>
      <c r="S39" s="115"/>
      <c r="T39" s="116"/>
      <c r="U39" s="116"/>
      <c r="V39" s="117"/>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40"/>
      <c r="AH39" s="147"/>
      <c r="AI39" s="123"/>
      <c r="AJ39" s="123"/>
      <c r="AK39" s="147"/>
      <c r="AL39" s="148"/>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row>
    <row r="40" spans="1:70" ht="30" customHeight="1" x14ac:dyDescent="0.3">
      <c r="A40" s="225"/>
      <c r="B40" s="233"/>
      <c r="C40" s="233"/>
      <c r="D40" s="227"/>
      <c r="E40" s="230"/>
      <c r="F40" s="235"/>
      <c r="G40" s="239"/>
      <c r="H40" s="237"/>
      <c r="I40" s="240"/>
      <c r="J40" s="218"/>
      <c r="K40" s="222"/>
      <c r="L40" s="223"/>
      <c r="M40" s="222">
        <f ca="1">IF(NOT(ISERROR(MATCH(L40,_xlfn.ANCHORARRAY(#REF!),0))),#REF!&amp;"Por favor no seleccionar los criterios de impacto",L40)</f>
        <v>0</v>
      </c>
      <c r="N40" s="218"/>
      <c r="O40" s="222"/>
      <c r="P40" s="202"/>
      <c r="Q40" s="146">
        <v>2</v>
      </c>
      <c r="R40" s="114"/>
      <c r="S40" s="115"/>
      <c r="T40" s="116"/>
      <c r="U40" s="116"/>
      <c r="V40" s="117"/>
      <c r="W40" s="116"/>
      <c r="X40" s="116"/>
      <c r="Y40" s="116"/>
      <c r="Z40" s="118" t="str">
        <f>IFERROR(IF(AND(S39="Probabilidad",S40="Probabilidad"),(AB39-(+AB39*V40)),IF(S40="Probabilidad",(K39-(+K39*V40)),IF(S40="Impacto",AB39,""))),"")</f>
        <v/>
      </c>
      <c r="AA40" s="119" t="str">
        <f t="shared" ref="AA40:AA44" si="47">IFERROR(IF(Z40="","",IF(Z40&lt;=0.2,"Muy Baja",IF(Z40&lt;=0.4,"Baja",IF(Z40&lt;=0.6,"Media",IF(Z40&lt;=0.8,"Alta","Muy Alta"))))),"")</f>
        <v/>
      </c>
      <c r="AB40" s="117" t="str">
        <f t="shared" ref="AB40:AB44" si="48">+Z40</f>
        <v/>
      </c>
      <c r="AC40" s="119" t="str">
        <f t="shared" ref="AC40:AC44" si="49">IFERROR(IF(AD40="","",IF(AD40&lt;=0.2,"Leve",IF(AD40&lt;=0.4,"Menor",IF(AD40&lt;=0.6,"Moderado",IF(AD40&lt;=0.8,"Mayor","Catastrófico"))))),"")</f>
        <v/>
      </c>
      <c r="AD40" s="117" t="str">
        <f>IFERROR(IF(AND(S39="Impacto",S40="Impacto"),(AD39-(+AD39*V40)),IF(S40="Impacto",($O$9-(+$O$9*V40)),IF(S40="Probabilidad",AD39,""))),"")</f>
        <v/>
      </c>
      <c r="AE40" s="120" t="str">
        <f t="shared" ref="AE40:AE41" si="50">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47"/>
      <c r="AH40" s="147"/>
      <c r="AI40" s="123"/>
      <c r="AJ40" s="123"/>
      <c r="AK40" s="147"/>
      <c r="AL40" s="148"/>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ht="30" customHeight="1" x14ac:dyDescent="0.3">
      <c r="A41" s="225"/>
      <c r="B41" s="233"/>
      <c r="C41" s="233"/>
      <c r="D41" s="227"/>
      <c r="E41" s="230"/>
      <c r="F41" s="235"/>
      <c r="G41" s="239"/>
      <c r="H41" s="237"/>
      <c r="I41" s="240"/>
      <c r="J41" s="218"/>
      <c r="K41" s="222"/>
      <c r="L41" s="223"/>
      <c r="M41" s="222">
        <f ca="1">IF(NOT(ISERROR(MATCH(L41,_xlfn.ANCHORARRAY(#REF!),0))),#REF!&amp;"Por favor no seleccionar los criterios de impacto",L41)</f>
        <v>0</v>
      </c>
      <c r="N41" s="218"/>
      <c r="O41" s="222"/>
      <c r="P41" s="202"/>
      <c r="Q41" s="146">
        <v>3</v>
      </c>
      <c r="R41" s="126"/>
      <c r="S41" s="115"/>
      <c r="T41" s="116"/>
      <c r="U41" s="116"/>
      <c r="V41" s="117"/>
      <c r="W41" s="116"/>
      <c r="X41" s="116"/>
      <c r="Y41" s="116"/>
      <c r="Z41" s="118" t="str">
        <f>IFERROR(IF(AND(S40="Probabilidad",S41="Probabilidad"),(AB40-(+AB40*V41)),IF(AND(S40="Impacto",S41="Probabilidad"),(AB39-(+AB39*V41)),IF(S41="Impacto",AB40,""))),"")</f>
        <v/>
      </c>
      <c r="AA41" s="119" t="str">
        <f t="shared" si="47"/>
        <v/>
      </c>
      <c r="AB41" s="117" t="str">
        <f t="shared" si="48"/>
        <v/>
      </c>
      <c r="AC41" s="119" t="str">
        <f t="shared" si="49"/>
        <v/>
      </c>
      <c r="AD41" s="117" t="str">
        <f>IFERROR(IF(AND(S40="Impacto",S41="Impacto"),(AD40-(+AD40*V41)),IF(AND(S40="Probabilidad",S41="Impacto"),(AD39-(+AD39*V41)),IF(S41="Probabilidad",AD40,""))),"")</f>
        <v/>
      </c>
      <c r="AE41" s="120" t="str">
        <f t="shared" si="50"/>
        <v/>
      </c>
      <c r="AF41" s="116"/>
      <c r="AG41" s="147"/>
      <c r="AH41" s="147"/>
      <c r="AI41" s="123"/>
      <c r="AJ41" s="123"/>
      <c r="AK41" s="147"/>
      <c r="AL41" s="148"/>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ht="30" customHeight="1" x14ac:dyDescent="0.3">
      <c r="A42" s="225"/>
      <c r="B42" s="233"/>
      <c r="C42" s="233"/>
      <c r="D42" s="227"/>
      <c r="E42" s="230"/>
      <c r="F42" s="235"/>
      <c r="G42" s="239"/>
      <c r="H42" s="237"/>
      <c r="I42" s="240"/>
      <c r="J42" s="218"/>
      <c r="K42" s="222"/>
      <c r="L42" s="223"/>
      <c r="M42" s="222">
        <f ca="1">IF(NOT(ISERROR(MATCH(L42,_xlfn.ANCHORARRAY(#REF!),0))),#REF!&amp;"Por favor no seleccionar los criterios de impacto",L42)</f>
        <v>0</v>
      </c>
      <c r="N42" s="218"/>
      <c r="O42" s="222"/>
      <c r="P42" s="202"/>
      <c r="Q42" s="146">
        <v>4</v>
      </c>
      <c r="R42" s="114"/>
      <c r="S42" s="115"/>
      <c r="T42" s="116"/>
      <c r="U42" s="116"/>
      <c r="V42" s="117"/>
      <c r="W42" s="116"/>
      <c r="X42" s="116"/>
      <c r="Y42" s="116"/>
      <c r="Z42" s="118" t="str">
        <f t="shared" ref="Z42:Z44" si="51">IFERROR(IF(AND(S41="Probabilidad",S42="Probabilidad"),(AB41-(+AB41*V42)),IF(AND(S41="Impacto",S42="Probabilidad"),(AB40-(+AB40*V42)),IF(S42="Impacto",AB41,""))),"")</f>
        <v/>
      </c>
      <c r="AA42" s="119" t="str">
        <f t="shared" si="47"/>
        <v/>
      </c>
      <c r="AB42" s="117" t="str">
        <f t="shared" si="48"/>
        <v/>
      </c>
      <c r="AC42" s="119" t="str">
        <f t="shared" si="49"/>
        <v/>
      </c>
      <c r="AD42" s="117" t="str">
        <f t="shared" ref="AD42:AD44" si="52">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47"/>
      <c r="AH42" s="148"/>
      <c r="AI42" s="123"/>
      <c r="AJ42" s="123"/>
      <c r="AK42" s="147"/>
      <c r="AL42" s="148"/>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ht="30" customHeight="1" x14ac:dyDescent="0.3">
      <c r="A43" s="225"/>
      <c r="B43" s="233"/>
      <c r="C43" s="233"/>
      <c r="D43" s="227"/>
      <c r="E43" s="230"/>
      <c r="F43" s="235"/>
      <c r="G43" s="239"/>
      <c r="H43" s="237"/>
      <c r="I43" s="240"/>
      <c r="J43" s="218"/>
      <c r="K43" s="222"/>
      <c r="L43" s="223"/>
      <c r="M43" s="222">
        <f ca="1">IF(NOT(ISERROR(MATCH(L43,_xlfn.ANCHORARRAY(#REF!),0))),#REF!&amp;"Por favor no seleccionar los criterios de impacto",L43)</f>
        <v>0</v>
      </c>
      <c r="N43" s="218"/>
      <c r="O43" s="222"/>
      <c r="P43" s="202"/>
      <c r="Q43" s="146">
        <v>5</v>
      </c>
      <c r="R43" s="114"/>
      <c r="S43" s="115" t="str">
        <f t="shared" ref="S43:S44" si="53">IF(OR(T43="Preventivo",T43="Detectivo"),"Probabilidad",IF(T43="Correctivo","Impacto",""))</f>
        <v/>
      </c>
      <c r="T43" s="116"/>
      <c r="U43" s="116"/>
      <c r="V43" s="117"/>
      <c r="W43" s="116"/>
      <c r="X43" s="116"/>
      <c r="Y43" s="116"/>
      <c r="Z43" s="118" t="str">
        <f t="shared" si="51"/>
        <v/>
      </c>
      <c r="AA43" s="119" t="str">
        <f t="shared" si="47"/>
        <v/>
      </c>
      <c r="AB43" s="117" t="str">
        <f t="shared" si="48"/>
        <v/>
      </c>
      <c r="AC43" s="119" t="str">
        <f t="shared" si="49"/>
        <v/>
      </c>
      <c r="AD43" s="117" t="str">
        <f t="shared" si="52"/>
        <v/>
      </c>
      <c r="AE43" s="120" t="str">
        <f t="shared" ref="AE43:AE44" si="54">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47"/>
      <c r="AH43" s="148"/>
      <c r="AI43" s="123"/>
      <c r="AJ43" s="123"/>
      <c r="AK43" s="147"/>
      <c r="AL43" s="148"/>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ht="30" customHeight="1" x14ac:dyDescent="0.3">
      <c r="A44" s="225"/>
      <c r="B44" s="234"/>
      <c r="C44" s="234"/>
      <c r="D44" s="228"/>
      <c r="E44" s="231"/>
      <c r="F44" s="235"/>
      <c r="G44" s="239"/>
      <c r="H44" s="238"/>
      <c r="I44" s="240"/>
      <c r="J44" s="218"/>
      <c r="K44" s="222"/>
      <c r="L44" s="223"/>
      <c r="M44" s="222">
        <f ca="1">IF(NOT(ISERROR(MATCH(L44,_xlfn.ANCHORARRAY(#REF!),0))),#REF!&amp;"Por favor no seleccionar los criterios de impacto",L44)</f>
        <v>0</v>
      </c>
      <c r="N44" s="218"/>
      <c r="O44" s="222"/>
      <c r="P44" s="202"/>
      <c r="Q44" s="146">
        <v>6</v>
      </c>
      <c r="R44" s="114"/>
      <c r="S44" s="115" t="str">
        <f t="shared" si="53"/>
        <v/>
      </c>
      <c r="T44" s="116"/>
      <c r="U44" s="116"/>
      <c r="V44" s="117"/>
      <c r="W44" s="116"/>
      <c r="X44" s="116"/>
      <c r="Y44" s="116"/>
      <c r="Z44" s="118" t="str">
        <f t="shared" si="51"/>
        <v/>
      </c>
      <c r="AA44" s="119" t="str">
        <f t="shared" si="47"/>
        <v/>
      </c>
      <c r="AB44" s="117" t="str">
        <f t="shared" si="48"/>
        <v/>
      </c>
      <c r="AC44" s="119" t="str">
        <f t="shared" si="49"/>
        <v/>
      </c>
      <c r="AD44" s="117" t="str">
        <f t="shared" si="52"/>
        <v/>
      </c>
      <c r="AE44" s="120" t="str">
        <f t="shared" si="54"/>
        <v/>
      </c>
      <c r="AF44" s="116"/>
      <c r="AG44" s="147"/>
      <c r="AH44" s="148"/>
      <c r="AI44" s="123"/>
      <c r="AJ44" s="123"/>
      <c r="AK44" s="147"/>
      <c r="AL44" s="148"/>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ht="30" customHeight="1" x14ac:dyDescent="0.3">
      <c r="D45" s="203"/>
      <c r="E45" s="203"/>
      <c r="F45" s="215"/>
      <c r="G45" s="215"/>
      <c r="H45" s="215"/>
      <c r="I45" s="219"/>
      <c r="J45" s="218" t="str">
        <f>IF(I45&lt;=0,"",IF(I45&lt;=2,"Muy Baja",IF(I45&lt;=24,"Baja",IF(I45&lt;=500,"Media",IF(I45&lt;=5000,"Alta","Muy Alta")))))</f>
        <v/>
      </c>
      <c r="K45" s="222" t="str">
        <f t="shared" ref="K45" si="55">IF(J45="","",IF(J45="Muy Baja",0.2,IF(J45="Baja",0.4,IF(J45="Media",0.6,IF(J45="Alta",0.8,IF(J45="Muy Alta",1,))))))</f>
        <v/>
      </c>
      <c r="L45" s="223"/>
      <c r="M45" s="222">
        <f ca="1">IF(NOT(ISERROR(MATCH(L45,'Tabla Impacto'!$B$221:$B$223,0))),'Tabla Impacto'!$F$223&amp;"Por favor no seleccionar los criterios de impacto(Afectación Económica o presupuestal y Pérdida Reputacional)",L45)</f>
        <v>0</v>
      </c>
      <c r="N45" s="218" t="str">
        <f ca="1">IF(OR(M45='Tabla Impacto'!$C$11,M45='Tabla Impacto'!$D$11),"Leve",IF(OR(M45='Tabla Impacto'!$C$12,M45='Tabla Impacto'!$D$12),"Menor",IF(OR(M45='Tabla Impacto'!$C$13,M45='Tabla Impacto'!$D$13),"Moderado",IF(OR(M45='Tabla Impacto'!$C$14,M45='Tabla Impacto'!$D$14),"Mayor",IF(OR(M45='Tabla Impacto'!$C$15,M45='Tabla Impacto'!$D$15),"Catastrófico","")))))</f>
        <v/>
      </c>
      <c r="O45" s="222" t="str">
        <f t="shared" ref="O45" ca="1" si="56">IF(N45="","",IF(N45="Leve",0.2,IF(N45="Menor",0.4,IF(N45="Moderado",0.6,IF(N45="Mayor",0.8,IF(N45="Catastrófico",1,))))))</f>
        <v/>
      </c>
      <c r="P45" s="202" t="s">
        <v>77</v>
      </c>
      <c r="Q45" s="149">
        <v>1</v>
      </c>
      <c r="R45" s="114"/>
      <c r="S45" s="115"/>
      <c r="T45" s="116"/>
      <c r="U45" s="116"/>
      <c r="V45" s="117"/>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c r="AF45" s="116"/>
      <c r="AG45" s="140"/>
      <c r="AH45" s="150"/>
      <c r="AI45" s="123"/>
      <c r="AJ45" s="123"/>
      <c r="AK45" s="150"/>
      <c r="AL45" s="151"/>
    </row>
    <row r="46" spans="1:70" ht="30" customHeight="1" x14ac:dyDescent="0.3">
      <c r="D46" s="204"/>
      <c r="E46" s="204"/>
      <c r="F46" s="216"/>
      <c r="G46" s="216"/>
      <c r="H46" s="216"/>
      <c r="I46" s="220"/>
      <c r="J46" s="218"/>
      <c r="K46" s="222"/>
      <c r="L46" s="223"/>
      <c r="M46" s="222">
        <f ca="1">IF(NOT(ISERROR(MATCH(L46,_xlfn.ANCHORARRAY(#REF!),0))),#REF!&amp;"Por favor no seleccionar los criterios de impacto",L46)</f>
        <v>0</v>
      </c>
      <c r="N46" s="218"/>
      <c r="O46" s="222"/>
      <c r="P46" s="202"/>
      <c r="Q46" s="149">
        <v>2</v>
      </c>
      <c r="R46" s="114"/>
      <c r="S46" s="115"/>
      <c r="T46" s="116"/>
      <c r="U46" s="116"/>
      <c r="V46" s="117"/>
      <c r="W46" s="116"/>
      <c r="X46" s="116"/>
      <c r="Y46" s="116"/>
      <c r="Z46" s="118" t="str">
        <f>IFERROR(IF(AND(S45="Probabilidad",S46="Probabilidad"),(AB45-(+AB45*V46)),IF(S46="Probabilidad",(K45-(+K45*V46)),IF(S46="Impacto",AB45,""))),"")</f>
        <v/>
      </c>
      <c r="AA46" s="119" t="str">
        <f t="shared" ref="AA46" si="57">IFERROR(IF(Z46="","",IF(Z46&lt;=0.2,"Muy Baja",IF(Z46&lt;=0.4,"Baja",IF(Z46&lt;=0.6,"Media",IF(Z46&lt;=0.8,"Alta","Muy Alta"))))),"")</f>
        <v/>
      </c>
      <c r="AB46" s="117" t="str">
        <f t="shared" ref="AB46" si="58">+Z46</f>
        <v/>
      </c>
      <c r="AC46" s="119" t="str">
        <f t="shared" ref="AC46" si="59">IFERROR(IF(AD46="","",IF(AD46&lt;=0.2,"Leve",IF(AD46&lt;=0.4,"Menor",IF(AD46&lt;=0.6,"Moderado",IF(AD46&lt;=0.8,"Mayor","Catastrófico"))))),"")</f>
        <v/>
      </c>
      <c r="AD46" s="117" t="str">
        <f>IFERROR(IF(AND(S45="Impacto",S46="Impacto"),(AD45-(+AD45*V46)),IF(S46="Impacto",($O$9-(+$O$9*V46)),IF(S46="Probabilidad",AD45,""))),"")</f>
        <v/>
      </c>
      <c r="AE46" s="120"/>
      <c r="AF46" s="116"/>
      <c r="AG46" s="150"/>
      <c r="AH46" s="150"/>
      <c r="AI46" s="123"/>
      <c r="AJ46" s="123"/>
      <c r="AK46" s="150"/>
      <c r="AL46" s="151"/>
    </row>
    <row r="47" spans="1:70" ht="30" customHeight="1" x14ac:dyDescent="0.3">
      <c r="D47" s="204"/>
      <c r="E47" s="204"/>
      <c r="F47" s="216"/>
      <c r="G47" s="216"/>
      <c r="H47" s="216"/>
      <c r="I47" s="220"/>
      <c r="J47" s="218"/>
      <c r="K47" s="222"/>
      <c r="L47" s="223"/>
      <c r="M47" s="222">
        <f ca="1">IF(NOT(ISERROR(MATCH(L47,_xlfn.ANCHORARRAY(#REF!),0))),#REF!&amp;"Por favor no seleccionar los criterios de impacto",L47)</f>
        <v>0</v>
      </c>
      <c r="N47" s="218"/>
      <c r="O47" s="222"/>
      <c r="P47" s="202"/>
      <c r="Q47" s="149">
        <v>3</v>
      </c>
    </row>
    <row r="48" spans="1:70" ht="30" customHeight="1" x14ac:dyDescent="0.3">
      <c r="D48" s="204"/>
      <c r="E48" s="204"/>
      <c r="F48" s="216"/>
      <c r="G48" s="216"/>
      <c r="H48" s="216"/>
      <c r="I48" s="220"/>
      <c r="J48" s="218"/>
      <c r="K48" s="222"/>
      <c r="L48" s="223"/>
      <c r="M48" s="222">
        <f ca="1">IF(NOT(ISERROR(MATCH(L48,_xlfn.ANCHORARRAY(#REF!),0))),#REF!&amp;"Por favor no seleccionar los criterios de impacto",L48)</f>
        <v>0</v>
      </c>
      <c r="N48" s="218"/>
      <c r="O48" s="222"/>
      <c r="P48" s="202"/>
      <c r="Q48" s="149">
        <v>4</v>
      </c>
    </row>
    <row r="49" spans="4:38" ht="30" customHeight="1" x14ac:dyDescent="0.3">
      <c r="D49" s="204"/>
      <c r="E49" s="204"/>
      <c r="F49" s="216"/>
      <c r="G49" s="216"/>
      <c r="H49" s="216"/>
      <c r="I49" s="220"/>
      <c r="J49" s="218"/>
      <c r="K49" s="222"/>
      <c r="L49" s="223"/>
      <c r="M49" s="222">
        <f ca="1">IF(NOT(ISERROR(MATCH(L49,_xlfn.ANCHORARRAY(#REF!),0))),#REF!&amp;"Por favor no seleccionar los criterios de impacto",L49)</f>
        <v>0</v>
      </c>
      <c r="N49" s="218"/>
      <c r="O49" s="222"/>
      <c r="P49" s="202"/>
      <c r="Q49" s="149">
        <v>5</v>
      </c>
    </row>
    <row r="50" spans="4:38" ht="30" customHeight="1" x14ac:dyDescent="0.3">
      <c r="D50" s="205"/>
      <c r="E50" s="205"/>
      <c r="F50" s="217"/>
      <c r="G50" s="217"/>
      <c r="H50" s="217"/>
      <c r="I50" s="221"/>
      <c r="J50" s="218"/>
      <c r="K50" s="222"/>
      <c r="L50" s="223"/>
      <c r="M50" s="222">
        <f ca="1">IF(NOT(ISERROR(MATCH(L50,_xlfn.ANCHORARRAY(#REF!),0))),#REF!&amp;"Por favor no seleccionar los criterios de impacto",L50)</f>
        <v>0</v>
      </c>
      <c r="N50" s="218"/>
      <c r="O50" s="222"/>
      <c r="P50" s="202"/>
      <c r="Q50" s="149">
        <v>6</v>
      </c>
    </row>
    <row r="51" spans="4:38" ht="30" customHeight="1" x14ac:dyDescent="0.3">
      <c r="D51" s="203"/>
      <c r="E51" s="203"/>
      <c r="F51" s="215"/>
      <c r="G51" s="215"/>
      <c r="H51" s="219"/>
      <c r="I51" s="219"/>
      <c r="J51" s="218" t="str">
        <f>IF(I51&lt;=0,"",IF(I51&lt;=2,"Muy Baja",IF(I51&lt;=24,"Baja",IF(I51&lt;=500,"Media",IF(I51&lt;=5000,"Alta","Muy Alta")))))</f>
        <v/>
      </c>
      <c r="K51" s="222" t="str">
        <f t="shared" ref="K51" si="60">IF(J51="","",IF(J51="Muy Baja",0.2,IF(J51="Baja",0.4,IF(J51="Media",0.6,IF(J51="Alta",0.8,IF(J51="Muy Alta",1,))))))</f>
        <v/>
      </c>
      <c r="L51" s="223"/>
      <c r="M51" s="222">
        <f ca="1">IF(NOT(ISERROR(MATCH(L51,'Tabla Impacto'!$B$221:$B$223,0))),'Tabla Impacto'!$F$223&amp;"Por favor no seleccionar los criterios de impacto(Afectación Económica o presupuestal y Pérdida Reputacional)",L51)</f>
        <v>0</v>
      </c>
      <c r="N51" s="218" t="str">
        <f ca="1">IF(OR(M51='Tabla Impacto'!$C$11,M51='Tabla Impacto'!$D$11),"Leve",IF(OR(M51='Tabla Impacto'!$C$12,M51='Tabla Impacto'!$D$12),"Menor",IF(OR(M51='Tabla Impacto'!$C$13,M51='Tabla Impacto'!$D$13),"Moderado",IF(OR(M51='Tabla Impacto'!$C$14,M51='Tabla Impacto'!$D$14),"Mayor",IF(OR(M51='Tabla Impacto'!$C$15,M51='Tabla Impacto'!$D$15),"Catastrófico","")))))</f>
        <v/>
      </c>
      <c r="O51" s="222" t="str">
        <f t="shared" ref="O51" ca="1" si="61">IF(N51="","",IF(N51="Leve",0.2,IF(N51="Menor",0.4,IF(N51="Moderado",0.6,IF(N51="Mayor",0.8,IF(N51="Catastrófico",1,))))))</f>
        <v/>
      </c>
      <c r="P51" s="202" t="s">
        <v>77</v>
      </c>
      <c r="Q51" s="149">
        <v>1</v>
      </c>
      <c r="R51" s="114"/>
      <c r="S51" s="115"/>
      <c r="T51" s="116"/>
      <c r="U51" s="116"/>
      <c r="V51" s="117"/>
      <c r="W51" s="116"/>
      <c r="X51" s="116"/>
      <c r="Y51" s="116"/>
      <c r="Z51" s="118"/>
      <c r="AA51" s="119"/>
      <c r="AB51" s="117"/>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40"/>
      <c r="AH51" s="150"/>
      <c r="AI51" s="123"/>
      <c r="AJ51" s="123"/>
      <c r="AK51" s="150"/>
      <c r="AL51" s="151"/>
    </row>
    <row r="52" spans="4:38" ht="30" customHeight="1" x14ac:dyDescent="0.3">
      <c r="D52" s="204"/>
      <c r="E52" s="204"/>
      <c r="F52" s="216"/>
      <c r="G52" s="216"/>
      <c r="H52" s="220"/>
      <c r="I52" s="220"/>
      <c r="J52" s="218"/>
      <c r="K52" s="222"/>
      <c r="L52" s="223"/>
      <c r="M52" s="222">
        <f ca="1">IF(NOT(ISERROR(MATCH(L52,_xlfn.ANCHORARRAY(#REF!),0))),#REF!&amp;"Por favor no seleccionar los criterios de impacto",L52)</f>
        <v>0</v>
      </c>
      <c r="N52" s="218"/>
      <c r="O52" s="222"/>
      <c r="P52" s="202"/>
      <c r="Q52" s="149">
        <v>2</v>
      </c>
      <c r="R52" s="114"/>
      <c r="S52" s="115"/>
      <c r="T52" s="116"/>
      <c r="U52" s="116"/>
      <c r="V52" s="117"/>
      <c r="W52" s="116"/>
      <c r="X52" s="116"/>
      <c r="Y52" s="116"/>
      <c r="Z52" s="118"/>
      <c r="AA52" s="119"/>
      <c r="AB52" s="117"/>
      <c r="AC52" s="119" t="str">
        <f t="shared" ref="AC52" si="62">IFERROR(IF(AD52="","",IF(AD52&lt;=0.2,"Leve",IF(AD52&lt;=0.4,"Menor",IF(AD52&lt;=0.6,"Moderado",IF(AD52&lt;=0.8,"Mayor","Catastrófico"))))),"")</f>
        <v/>
      </c>
      <c r="AD52" s="117" t="str">
        <f>IFERROR(IF(AND(S51="Impacto",S52="Impacto"),(AD51-(+AD51*V52)),IF(S52="Impacto",($O$9-(+$O$9*V52)),IF(S52="Probabilidad",AD51,""))),"")</f>
        <v/>
      </c>
      <c r="AE52" s="120" t="str">
        <f t="shared" ref="AE52" si="63">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50"/>
      <c r="AH52" s="150"/>
      <c r="AI52" s="123"/>
      <c r="AJ52" s="123"/>
      <c r="AK52" s="150"/>
      <c r="AL52" s="151"/>
    </row>
    <row r="53" spans="4:38" ht="30" customHeight="1" x14ac:dyDescent="0.3">
      <c r="D53" s="204"/>
      <c r="E53" s="204"/>
      <c r="F53" s="216"/>
      <c r="G53" s="216"/>
      <c r="H53" s="220"/>
      <c r="I53" s="220"/>
      <c r="J53" s="218"/>
      <c r="K53" s="222"/>
      <c r="L53" s="223"/>
      <c r="M53" s="222">
        <f ca="1">IF(NOT(ISERROR(MATCH(L53,_xlfn.ANCHORARRAY(#REF!),0))),#REF!&amp;"Por favor no seleccionar los criterios de impacto",L53)</f>
        <v>0</v>
      </c>
      <c r="N53" s="218"/>
      <c r="O53" s="222"/>
      <c r="P53" s="202"/>
      <c r="Q53" s="149">
        <v>3</v>
      </c>
    </row>
    <row r="54" spans="4:38" ht="30" customHeight="1" x14ac:dyDescent="0.3">
      <c r="D54" s="204"/>
      <c r="E54" s="204"/>
      <c r="F54" s="216"/>
      <c r="G54" s="216"/>
      <c r="H54" s="220"/>
      <c r="I54" s="220"/>
      <c r="J54" s="218"/>
      <c r="K54" s="222"/>
      <c r="L54" s="223"/>
      <c r="M54" s="222">
        <f ca="1">IF(NOT(ISERROR(MATCH(L54,_xlfn.ANCHORARRAY(#REF!),0))),#REF!&amp;"Por favor no seleccionar los criterios de impacto",L54)</f>
        <v>0</v>
      </c>
      <c r="N54" s="218"/>
      <c r="O54" s="222"/>
      <c r="P54" s="202"/>
      <c r="Q54" s="149">
        <v>4</v>
      </c>
    </row>
    <row r="55" spans="4:38" ht="30" customHeight="1" x14ac:dyDescent="0.3">
      <c r="D55" s="204"/>
      <c r="E55" s="204"/>
      <c r="F55" s="216"/>
      <c r="G55" s="216"/>
      <c r="H55" s="220"/>
      <c r="I55" s="220"/>
      <c r="J55" s="218"/>
      <c r="K55" s="222"/>
      <c r="L55" s="223"/>
      <c r="M55" s="222">
        <f ca="1">IF(NOT(ISERROR(MATCH(L55,_xlfn.ANCHORARRAY(#REF!),0))),#REF!&amp;"Por favor no seleccionar los criterios de impacto",L55)</f>
        <v>0</v>
      </c>
      <c r="N55" s="218"/>
      <c r="O55" s="222"/>
      <c r="P55" s="202"/>
      <c r="Q55" s="149">
        <v>5</v>
      </c>
    </row>
    <row r="56" spans="4:38" ht="30" customHeight="1" x14ac:dyDescent="0.3">
      <c r="D56" s="205"/>
      <c r="E56" s="205"/>
      <c r="F56" s="217"/>
      <c r="G56" s="217"/>
      <c r="H56" s="221"/>
      <c r="I56" s="221"/>
      <c r="J56" s="218"/>
      <c r="K56" s="222"/>
      <c r="L56" s="223"/>
      <c r="M56" s="222">
        <f ca="1">IF(NOT(ISERROR(MATCH(L56,_xlfn.ANCHORARRAY(#REF!),0))),#REF!&amp;"Por favor no seleccionar los criterios de impacto",L56)</f>
        <v>0</v>
      </c>
      <c r="N56" s="218"/>
      <c r="O56" s="222"/>
      <c r="P56" s="202"/>
      <c r="Q56" s="149">
        <v>6</v>
      </c>
    </row>
    <row r="57" spans="4:38" ht="30" customHeight="1" x14ac:dyDescent="0.3"/>
    <row r="58" spans="4:38" ht="30" customHeight="1" x14ac:dyDescent="0.3"/>
    <row r="59" spans="4:38" ht="30" customHeight="1" x14ac:dyDescent="0.3"/>
    <row r="60" spans="4:38" ht="30" customHeight="1" x14ac:dyDescent="0.3"/>
    <row r="61" spans="4:38" ht="30" customHeight="1" x14ac:dyDescent="0.3"/>
    <row r="62" spans="4:38" ht="30" customHeight="1" x14ac:dyDescent="0.3">
      <c r="E62" s="206"/>
      <c r="F62" s="207"/>
      <c r="G62" s="207"/>
      <c r="H62" s="207"/>
      <c r="I62" s="207"/>
      <c r="J62" s="207"/>
      <c r="K62" s="207"/>
      <c r="L62" s="207"/>
      <c r="M62" s="207"/>
      <c r="N62" s="207"/>
      <c r="O62" s="207"/>
      <c r="P62" s="208"/>
    </row>
    <row r="63" spans="4:38" ht="30" customHeight="1" x14ac:dyDescent="0.3">
      <c r="E63" s="209"/>
      <c r="F63" s="210"/>
      <c r="G63" s="210"/>
      <c r="H63" s="210"/>
      <c r="I63" s="210"/>
      <c r="J63" s="210"/>
      <c r="K63" s="210"/>
      <c r="L63" s="210"/>
      <c r="M63" s="210"/>
      <c r="N63" s="210"/>
      <c r="O63" s="210"/>
      <c r="P63" s="211"/>
    </row>
    <row r="64" spans="4:38" ht="30" customHeight="1" x14ac:dyDescent="0.3">
      <c r="E64" s="209"/>
      <c r="F64" s="210"/>
      <c r="G64" s="210"/>
      <c r="H64" s="210"/>
      <c r="I64" s="210"/>
      <c r="J64" s="210"/>
      <c r="K64" s="210"/>
      <c r="L64" s="210"/>
      <c r="M64" s="210"/>
      <c r="N64" s="210"/>
      <c r="O64" s="210"/>
      <c r="P64" s="211"/>
    </row>
    <row r="65" spans="5:16" x14ac:dyDescent="0.3">
      <c r="E65" s="209"/>
      <c r="F65" s="210"/>
      <c r="G65" s="210"/>
      <c r="H65" s="210"/>
      <c r="I65" s="210"/>
      <c r="J65" s="210"/>
      <c r="K65" s="210"/>
      <c r="L65" s="210"/>
      <c r="M65" s="210"/>
      <c r="N65" s="210"/>
      <c r="O65" s="210"/>
      <c r="P65" s="211"/>
    </row>
    <row r="66" spans="5:16" x14ac:dyDescent="0.3">
      <c r="E66" s="209"/>
      <c r="F66" s="210"/>
      <c r="G66" s="210"/>
      <c r="H66" s="210"/>
      <c r="I66" s="210"/>
      <c r="J66" s="210"/>
      <c r="K66" s="210"/>
      <c r="L66" s="210"/>
      <c r="M66" s="210"/>
      <c r="N66" s="210"/>
      <c r="O66" s="210"/>
      <c r="P66" s="211"/>
    </row>
    <row r="67" spans="5:16" x14ac:dyDescent="0.3">
      <c r="E67" s="209"/>
      <c r="F67" s="210"/>
      <c r="G67" s="210"/>
      <c r="H67" s="210"/>
      <c r="I67" s="210"/>
      <c r="J67" s="210"/>
      <c r="K67" s="210"/>
      <c r="L67" s="210"/>
      <c r="M67" s="210"/>
      <c r="N67" s="210"/>
      <c r="O67" s="210"/>
      <c r="P67" s="211"/>
    </row>
    <row r="68" spans="5:16" x14ac:dyDescent="0.3">
      <c r="E68" s="209"/>
      <c r="F68" s="210"/>
      <c r="G68" s="210"/>
      <c r="H68" s="210"/>
      <c r="I68" s="210"/>
      <c r="J68" s="210"/>
      <c r="K68" s="210"/>
      <c r="L68" s="210"/>
      <c r="M68" s="210"/>
      <c r="N68" s="210"/>
      <c r="O68" s="210"/>
      <c r="P68" s="211"/>
    </row>
    <row r="69" spans="5:16" x14ac:dyDescent="0.3">
      <c r="E69" s="209"/>
      <c r="F69" s="210"/>
      <c r="G69" s="210"/>
      <c r="H69" s="210"/>
      <c r="I69" s="210"/>
      <c r="J69" s="210"/>
      <c r="K69" s="210"/>
      <c r="L69" s="210"/>
      <c r="M69" s="210"/>
      <c r="N69" s="210"/>
      <c r="O69" s="210"/>
      <c r="P69" s="211"/>
    </row>
    <row r="70" spans="5:16" x14ac:dyDescent="0.3">
      <c r="E70" s="209"/>
      <c r="F70" s="210"/>
      <c r="G70" s="210"/>
      <c r="H70" s="210"/>
      <c r="I70" s="210"/>
      <c r="J70" s="210"/>
      <c r="K70" s="210"/>
      <c r="L70" s="210"/>
      <c r="M70" s="210"/>
      <c r="N70" s="210"/>
      <c r="O70" s="210"/>
      <c r="P70" s="211"/>
    </row>
    <row r="71" spans="5:16" x14ac:dyDescent="0.3">
      <c r="E71" s="209"/>
      <c r="F71" s="210"/>
      <c r="G71" s="210"/>
      <c r="H71" s="210"/>
      <c r="I71" s="210"/>
      <c r="J71" s="210"/>
      <c r="K71" s="210"/>
      <c r="L71" s="210"/>
      <c r="M71" s="210"/>
      <c r="N71" s="210"/>
      <c r="O71" s="210"/>
      <c r="P71" s="211"/>
    </row>
    <row r="72" spans="5:16" x14ac:dyDescent="0.3">
      <c r="E72" s="209"/>
      <c r="F72" s="210"/>
      <c r="G72" s="210"/>
      <c r="H72" s="210"/>
      <c r="I72" s="210"/>
      <c r="J72" s="210"/>
      <c r="K72" s="210"/>
      <c r="L72" s="210"/>
      <c r="M72" s="210"/>
      <c r="N72" s="210"/>
      <c r="O72" s="210"/>
      <c r="P72" s="211"/>
    </row>
    <row r="73" spans="5:16" x14ac:dyDescent="0.3">
      <c r="E73" s="209"/>
      <c r="F73" s="210"/>
      <c r="G73" s="210"/>
      <c r="H73" s="210"/>
      <c r="I73" s="210"/>
      <c r="J73" s="210"/>
      <c r="K73" s="210"/>
      <c r="L73" s="210"/>
      <c r="M73" s="210"/>
      <c r="N73" s="210"/>
      <c r="O73" s="210"/>
      <c r="P73" s="211"/>
    </row>
    <row r="74" spans="5:16" x14ac:dyDescent="0.3">
      <c r="E74" s="212"/>
      <c r="F74" s="213"/>
      <c r="G74" s="213"/>
      <c r="H74" s="213"/>
      <c r="I74" s="213"/>
      <c r="J74" s="213"/>
      <c r="K74" s="213"/>
      <c r="L74" s="213"/>
      <c r="M74" s="213"/>
      <c r="N74" s="213"/>
      <c r="O74" s="213"/>
      <c r="P74" s="214"/>
    </row>
  </sheetData>
  <autoFilter ref="A8:BR56"/>
  <dataConsolidate/>
  <mergeCells count="162">
    <mergeCell ref="A1:AL1"/>
    <mergeCell ref="A2:AL2"/>
    <mergeCell ref="A3:AL3"/>
    <mergeCell ref="A4:AL4"/>
    <mergeCell ref="H7:H8"/>
    <mergeCell ref="F9:F14"/>
    <mergeCell ref="H9:H14"/>
    <mergeCell ref="B27:B32"/>
    <mergeCell ref="C27:C32"/>
    <mergeCell ref="O15:O20"/>
    <mergeCell ref="P15:P20"/>
    <mergeCell ref="C9:C14"/>
    <mergeCell ref="B9:B14"/>
    <mergeCell ref="A27:A32"/>
    <mergeCell ref="AC7:AC8"/>
    <mergeCell ref="AA7:AA8"/>
    <mergeCell ref="AB7:AB8"/>
    <mergeCell ref="S7:S8"/>
    <mergeCell ref="T7:Y7"/>
    <mergeCell ref="G9:G14"/>
    <mergeCell ref="I9:I14"/>
    <mergeCell ref="J9:J14"/>
    <mergeCell ref="A9:A14"/>
    <mergeCell ref="D9:D14"/>
    <mergeCell ref="B39:B44"/>
    <mergeCell ref="C39:C44"/>
    <mergeCell ref="F39:F44"/>
    <mergeCell ref="H39:H44"/>
    <mergeCell ref="G15:G20"/>
    <mergeCell ref="I15:I20"/>
    <mergeCell ref="B21:B26"/>
    <mergeCell ref="C21:C26"/>
    <mergeCell ref="N15:N20"/>
    <mergeCell ref="N21:N26"/>
    <mergeCell ref="D15:D20"/>
    <mergeCell ref="E15:E20"/>
    <mergeCell ref="K33:K38"/>
    <mergeCell ref="C15:C20"/>
    <mergeCell ref="B15:B20"/>
    <mergeCell ref="D27:D32"/>
    <mergeCell ref="E27:E32"/>
    <mergeCell ref="G27:G32"/>
    <mergeCell ref="I27:I32"/>
    <mergeCell ref="J27:J32"/>
    <mergeCell ref="K27:K32"/>
    <mergeCell ref="L15:L20"/>
    <mergeCell ref="L21:L26"/>
    <mergeCell ref="M21:M26"/>
    <mergeCell ref="H33:H38"/>
    <mergeCell ref="J15:J20"/>
    <mergeCell ref="K15:K20"/>
    <mergeCell ref="E21:E26"/>
    <mergeCell ref="G21:G26"/>
    <mergeCell ref="I21:I26"/>
    <mergeCell ref="A15:A20"/>
    <mergeCell ref="F27:F32"/>
    <mergeCell ref="H27:H32"/>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K7:K8"/>
    <mergeCell ref="N7:N8"/>
    <mergeCell ref="O7:O8"/>
    <mergeCell ref="P7:P8"/>
    <mergeCell ref="L7:L8"/>
    <mergeCell ref="M7:M8"/>
    <mergeCell ref="AG6:AL6"/>
    <mergeCell ref="F15:F20"/>
    <mergeCell ref="H15:H20"/>
    <mergeCell ref="H21:H26"/>
    <mergeCell ref="F21:F26"/>
    <mergeCell ref="M15:M20"/>
    <mergeCell ref="A39:A44"/>
    <mergeCell ref="D39:D44"/>
    <mergeCell ref="E39:E44"/>
    <mergeCell ref="G39:G44"/>
    <mergeCell ref="D33:D38"/>
    <mergeCell ref="E33:E38"/>
    <mergeCell ref="L39:L44"/>
    <mergeCell ref="M39:M44"/>
    <mergeCell ref="G33:G38"/>
    <mergeCell ref="I33:I38"/>
    <mergeCell ref="J33:J38"/>
    <mergeCell ref="L33:L38"/>
    <mergeCell ref="I39:I44"/>
    <mergeCell ref="J39:J44"/>
    <mergeCell ref="K39:K44"/>
    <mergeCell ref="M33:M38"/>
    <mergeCell ref="O21:O26"/>
    <mergeCell ref="P21:P26"/>
    <mergeCell ref="P27:P32"/>
    <mergeCell ref="O33:O38"/>
    <mergeCell ref="P33:P38"/>
    <mergeCell ref="O39:O44"/>
    <mergeCell ref="P39:P44"/>
    <mergeCell ref="A6:I6"/>
    <mergeCell ref="J6:P6"/>
    <mergeCell ref="Q6:Y6"/>
    <mergeCell ref="Z6:AF6"/>
    <mergeCell ref="A21:A26"/>
    <mergeCell ref="D21:D26"/>
    <mergeCell ref="J21:J26"/>
    <mergeCell ref="K21:K26"/>
    <mergeCell ref="E9:E14"/>
    <mergeCell ref="P9:P14"/>
    <mergeCell ref="K9:K14"/>
    <mergeCell ref="L9:L14"/>
    <mergeCell ref="M9:M14"/>
    <mergeCell ref="N9:N14"/>
    <mergeCell ref="O9:O14"/>
    <mergeCell ref="A33:A38"/>
    <mergeCell ref="C33:C38"/>
    <mergeCell ref="B33:B38"/>
    <mergeCell ref="F33:F38"/>
    <mergeCell ref="M51:M56"/>
    <mergeCell ref="N51:N56"/>
    <mergeCell ref="O51:O56"/>
    <mergeCell ref="N39:N44"/>
    <mergeCell ref="N33:N38"/>
    <mergeCell ref="L27:L32"/>
    <mergeCell ref="M27:M32"/>
    <mergeCell ref="N27:N32"/>
    <mergeCell ref="O27:O32"/>
    <mergeCell ref="P51:P56"/>
    <mergeCell ref="D45:D50"/>
    <mergeCell ref="D51:D56"/>
    <mergeCell ref="E62:P74"/>
    <mergeCell ref="H45:H50"/>
    <mergeCell ref="J45:J50"/>
    <mergeCell ref="J51:J56"/>
    <mergeCell ref="E45:E50"/>
    <mergeCell ref="F45:F50"/>
    <mergeCell ref="G45:G50"/>
    <mergeCell ref="I45:I50"/>
    <mergeCell ref="E51:E56"/>
    <mergeCell ref="F51:F56"/>
    <mergeCell ref="G51:G56"/>
    <mergeCell ref="H51:H56"/>
    <mergeCell ref="I51:I56"/>
    <mergeCell ref="K45:K50"/>
    <mergeCell ref="L45:L50"/>
    <mergeCell ref="M45:M50"/>
    <mergeCell ref="N45:N50"/>
    <mergeCell ref="O45:O50"/>
    <mergeCell ref="P45:P50"/>
    <mergeCell ref="K51:K56"/>
    <mergeCell ref="L51:L56"/>
  </mergeCells>
  <phoneticPr fontId="61" type="noConversion"/>
  <conditionalFormatting sqref="P9">
    <cfRule type="cellIs" dxfId="205" priority="739" operator="equal">
      <formula>"Extremo"</formula>
    </cfRule>
    <cfRule type="cellIs" dxfId="204" priority="740" operator="equal">
      <formula>"Alto"</formula>
    </cfRule>
    <cfRule type="cellIs" dxfId="203" priority="741" operator="equal">
      <formula>"Moderado"</formula>
    </cfRule>
    <cfRule type="cellIs" dxfId="202" priority="742" operator="equal">
      <formula>"Bajo"</formula>
    </cfRule>
  </conditionalFormatting>
  <conditionalFormatting sqref="AA9:AA14">
    <cfRule type="cellIs" dxfId="201" priority="734" operator="equal">
      <formula>"Muy Alta"</formula>
    </cfRule>
    <cfRule type="cellIs" dxfId="200" priority="735" operator="equal">
      <formula>"Alta"</formula>
    </cfRule>
    <cfRule type="cellIs" dxfId="199" priority="736" operator="equal">
      <formula>"Media"</formula>
    </cfRule>
    <cfRule type="cellIs" dxfId="198" priority="737" operator="equal">
      <formula>"Baja"</formula>
    </cfRule>
    <cfRule type="cellIs" dxfId="197" priority="738" operator="equal">
      <formula>"Muy Baja"</formula>
    </cfRule>
  </conditionalFormatting>
  <conditionalFormatting sqref="AC9:AC14">
    <cfRule type="cellIs" dxfId="196" priority="729" operator="equal">
      <formula>"Catastrófico"</formula>
    </cfRule>
    <cfRule type="cellIs" dxfId="195" priority="730" operator="equal">
      <formula>"Mayor"</formula>
    </cfRule>
    <cfRule type="cellIs" dxfId="194" priority="731" operator="equal">
      <formula>"Moderado"</formula>
    </cfRule>
    <cfRule type="cellIs" dxfId="193" priority="732" operator="equal">
      <formula>"Menor"</formula>
    </cfRule>
    <cfRule type="cellIs" dxfId="192" priority="733" operator="equal">
      <formula>"Leve"</formula>
    </cfRule>
  </conditionalFormatting>
  <conditionalFormatting sqref="AE9:AE14">
    <cfRule type="cellIs" dxfId="191" priority="725" operator="equal">
      <formula>"Extremo"</formula>
    </cfRule>
    <cfRule type="cellIs" dxfId="190" priority="726" operator="equal">
      <formula>"Alto"</formula>
    </cfRule>
    <cfRule type="cellIs" dxfId="189" priority="727" operator="equal">
      <formula>"Moderado"</formula>
    </cfRule>
    <cfRule type="cellIs" dxfId="188" priority="728" operator="equal">
      <formula>"Bajo"</formula>
    </cfRule>
  </conditionalFormatting>
  <conditionalFormatting sqref="J9">
    <cfRule type="cellIs" dxfId="187" priority="194" operator="equal">
      <formula>"Muy Alta"</formula>
    </cfRule>
    <cfRule type="cellIs" dxfId="186" priority="195" operator="equal">
      <formula>"Alta"</formula>
    </cfRule>
    <cfRule type="cellIs" dxfId="185" priority="196" operator="equal">
      <formula>"Media"</formula>
    </cfRule>
    <cfRule type="cellIs" dxfId="184" priority="197" operator="equal">
      <formula>"Baja"</formula>
    </cfRule>
    <cfRule type="cellIs" dxfId="183" priority="198" operator="equal">
      <formula>"Muy Baja"</formula>
    </cfRule>
  </conditionalFormatting>
  <conditionalFormatting sqref="N9">
    <cfRule type="cellIs" dxfId="182" priority="189" operator="equal">
      <formula>"Catastrófico"</formula>
    </cfRule>
    <cfRule type="cellIs" dxfId="181" priority="190" operator="equal">
      <formula>"Mayor"</formula>
    </cfRule>
    <cfRule type="cellIs" dxfId="180" priority="191" operator="equal">
      <formula>"Moderado"</formula>
    </cfRule>
    <cfRule type="cellIs" dxfId="179" priority="192" operator="equal">
      <formula>"Menor"</formula>
    </cfRule>
    <cfRule type="cellIs" dxfId="178" priority="193" operator="equal">
      <formula>"Leve"</formula>
    </cfRule>
  </conditionalFormatting>
  <conditionalFormatting sqref="M9:M14">
    <cfRule type="containsText" dxfId="177" priority="188" operator="containsText" text="❌">
      <formula>NOT(ISERROR(SEARCH("❌",M9)))</formula>
    </cfRule>
  </conditionalFormatting>
  <conditionalFormatting sqref="P15">
    <cfRule type="cellIs" dxfId="176" priority="170" operator="equal">
      <formula>"Extremo"</formula>
    </cfRule>
    <cfRule type="cellIs" dxfId="175" priority="171" operator="equal">
      <formula>"Alto"</formula>
    </cfRule>
    <cfRule type="cellIs" dxfId="174" priority="172" operator="equal">
      <formula>"Moderado"</formula>
    </cfRule>
    <cfRule type="cellIs" dxfId="173" priority="173" operator="equal">
      <formula>"Bajo"</formula>
    </cfRule>
  </conditionalFormatting>
  <conditionalFormatting sqref="AA15:AA20">
    <cfRule type="cellIs" dxfId="172" priority="165" operator="equal">
      <formula>"Muy Alta"</formula>
    </cfRule>
    <cfRule type="cellIs" dxfId="171" priority="166" operator="equal">
      <formula>"Alta"</formula>
    </cfRule>
    <cfRule type="cellIs" dxfId="170" priority="167" operator="equal">
      <formula>"Media"</formula>
    </cfRule>
    <cfRule type="cellIs" dxfId="169" priority="168" operator="equal">
      <formula>"Baja"</formula>
    </cfRule>
    <cfRule type="cellIs" dxfId="168" priority="169" operator="equal">
      <formula>"Muy Baja"</formula>
    </cfRule>
  </conditionalFormatting>
  <conditionalFormatting sqref="AC15:AC20">
    <cfRule type="cellIs" dxfId="167" priority="160" operator="equal">
      <formula>"Catastrófico"</formula>
    </cfRule>
    <cfRule type="cellIs" dxfId="166" priority="161" operator="equal">
      <formula>"Mayor"</formula>
    </cfRule>
    <cfRule type="cellIs" dxfId="165" priority="162" operator="equal">
      <formula>"Moderado"</formula>
    </cfRule>
    <cfRule type="cellIs" dxfId="164" priority="163" operator="equal">
      <formula>"Menor"</formula>
    </cfRule>
    <cfRule type="cellIs" dxfId="163" priority="164" operator="equal">
      <formula>"Leve"</formula>
    </cfRule>
  </conditionalFormatting>
  <conditionalFormatting sqref="AE15:AE20">
    <cfRule type="cellIs" dxfId="162" priority="156" operator="equal">
      <formula>"Extremo"</formula>
    </cfRule>
    <cfRule type="cellIs" dxfId="161" priority="157" operator="equal">
      <formula>"Alto"</formula>
    </cfRule>
    <cfRule type="cellIs" dxfId="160" priority="158" operator="equal">
      <formula>"Moderado"</formula>
    </cfRule>
    <cfRule type="cellIs" dxfId="159" priority="159" operator="equal">
      <formula>"Bajo"</formula>
    </cfRule>
  </conditionalFormatting>
  <conditionalFormatting sqref="J15">
    <cfRule type="cellIs" dxfId="158" priority="151" operator="equal">
      <formula>"Muy Alta"</formula>
    </cfRule>
    <cfRule type="cellIs" dxfId="157" priority="152" operator="equal">
      <formula>"Alta"</formula>
    </cfRule>
    <cfRule type="cellIs" dxfId="156" priority="153" operator="equal">
      <formula>"Media"</formula>
    </cfRule>
    <cfRule type="cellIs" dxfId="155" priority="154" operator="equal">
      <formula>"Baja"</formula>
    </cfRule>
    <cfRule type="cellIs" dxfId="154" priority="155" operator="equal">
      <formula>"Muy Baja"</formula>
    </cfRule>
  </conditionalFormatting>
  <conditionalFormatting sqref="N15">
    <cfRule type="cellIs" dxfId="153" priority="146" operator="equal">
      <formula>"Catastrófico"</formula>
    </cfRule>
    <cfRule type="cellIs" dxfId="152" priority="147" operator="equal">
      <formula>"Mayor"</formula>
    </cfRule>
    <cfRule type="cellIs" dxfId="151" priority="148" operator="equal">
      <formula>"Moderado"</formula>
    </cfRule>
    <cfRule type="cellIs" dxfId="150" priority="149" operator="equal">
      <formula>"Menor"</formula>
    </cfRule>
    <cfRule type="cellIs" dxfId="149" priority="150" operator="equal">
      <formula>"Leve"</formula>
    </cfRule>
  </conditionalFormatting>
  <conditionalFormatting sqref="M15:M20">
    <cfRule type="containsText" dxfId="148" priority="145" operator="containsText" text="❌">
      <formula>NOT(ISERROR(SEARCH("❌",M15)))</formula>
    </cfRule>
  </conditionalFormatting>
  <conditionalFormatting sqref="P21">
    <cfRule type="cellIs" dxfId="147" priority="141" operator="equal">
      <formula>"Extremo"</formula>
    </cfRule>
    <cfRule type="cellIs" dxfId="146" priority="142" operator="equal">
      <formula>"Alto"</formula>
    </cfRule>
    <cfRule type="cellIs" dxfId="145" priority="143" operator="equal">
      <formula>"Moderado"</formula>
    </cfRule>
    <cfRule type="cellIs" dxfId="144" priority="144" operator="equal">
      <formula>"Bajo"</formula>
    </cfRule>
  </conditionalFormatting>
  <conditionalFormatting sqref="AA21:AA26">
    <cfRule type="cellIs" dxfId="143" priority="136" operator="equal">
      <formula>"Muy Alta"</formula>
    </cfRule>
    <cfRule type="cellIs" dxfId="142" priority="137" operator="equal">
      <formula>"Alta"</formula>
    </cfRule>
    <cfRule type="cellIs" dxfId="141" priority="138" operator="equal">
      <formula>"Media"</formula>
    </cfRule>
    <cfRule type="cellIs" dxfId="140" priority="139" operator="equal">
      <formula>"Baja"</formula>
    </cfRule>
    <cfRule type="cellIs" dxfId="139" priority="140" operator="equal">
      <formula>"Muy Baja"</formula>
    </cfRule>
  </conditionalFormatting>
  <conditionalFormatting sqref="AC21:AC26">
    <cfRule type="cellIs" dxfId="138" priority="131" operator="equal">
      <formula>"Catastrófico"</formula>
    </cfRule>
    <cfRule type="cellIs" dxfId="137" priority="132" operator="equal">
      <formula>"Mayor"</formula>
    </cfRule>
    <cfRule type="cellIs" dxfId="136" priority="133" operator="equal">
      <formula>"Moderado"</formula>
    </cfRule>
    <cfRule type="cellIs" dxfId="135" priority="134" operator="equal">
      <formula>"Menor"</formula>
    </cfRule>
    <cfRule type="cellIs" dxfId="134" priority="135" operator="equal">
      <formula>"Leve"</formula>
    </cfRule>
  </conditionalFormatting>
  <conditionalFormatting sqref="AE21:AE26">
    <cfRule type="cellIs" dxfId="133" priority="127" operator="equal">
      <formula>"Extremo"</formula>
    </cfRule>
    <cfRule type="cellIs" dxfId="132" priority="128" operator="equal">
      <formula>"Alto"</formula>
    </cfRule>
    <cfRule type="cellIs" dxfId="131" priority="129" operator="equal">
      <formula>"Moderado"</formula>
    </cfRule>
    <cfRule type="cellIs" dxfId="130" priority="130" operator="equal">
      <formula>"Bajo"</formula>
    </cfRule>
  </conditionalFormatting>
  <conditionalFormatting sqref="J21">
    <cfRule type="cellIs" dxfId="129" priority="122" operator="equal">
      <formula>"Muy Alta"</formula>
    </cfRule>
    <cfRule type="cellIs" dxfId="128" priority="123" operator="equal">
      <formula>"Alta"</formula>
    </cfRule>
    <cfRule type="cellIs" dxfId="127" priority="124" operator="equal">
      <formula>"Media"</formula>
    </cfRule>
    <cfRule type="cellIs" dxfId="126" priority="125" operator="equal">
      <formula>"Baja"</formula>
    </cfRule>
    <cfRule type="cellIs" dxfId="125" priority="126" operator="equal">
      <formula>"Muy Baja"</formula>
    </cfRule>
  </conditionalFormatting>
  <conditionalFormatting sqref="N21">
    <cfRule type="cellIs" dxfId="124" priority="117" operator="equal">
      <formula>"Catastrófico"</formula>
    </cfRule>
    <cfRule type="cellIs" dxfId="123" priority="118" operator="equal">
      <formula>"Mayor"</formula>
    </cfRule>
    <cfRule type="cellIs" dxfId="122" priority="119" operator="equal">
      <formula>"Moderado"</formula>
    </cfRule>
    <cfRule type="cellIs" dxfId="121" priority="120" operator="equal">
      <formula>"Menor"</formula>
    </cfRule>
    <cfRule type="cellIs" dxfId="120" priority="121" operator="equal">
      <formula>"Leve"</formula>
    </cfRule>
  </conditionalFormatting>
  <conditionalFormatting sqref="M21:M26">
    <cfRule type="containsText" dxfId="119" priority="116" operator="containsText" text="❌">
      <formula>NOT(ISERROR(SEARCH("❌",M21)))</formula>
    </cfRule>
  </conditionalFormatting>
  <conditionalFormatting sqref="P27">
    <cfRule type="cellIs" dxfId="118" priority="112" operator="equal">
      <formula>"Extremo"</formula>
    </cfRule>
    <cfRule type="cellIs" dxfId="117" priority="113" operator="equal">
      <formula>"Alto"</formula>
    </cfRule>
    <cfRule type="cellIs" dxfId="116" priority="114" operator="equal">
      <formula>"Moderado"</formula>
    </cfRule>
    <cfRule type="cellIs" dxfId="115" priority="115" operator="equal">
      <formula>"Bajo"</formula>
    </cfRule>
  </conditionalFormatting>
  <conditionalFormatting sqref="AA27:AA32">
    <cfRule type="cellIs" dxfId="114" priority="107" operator="equal">
      <formula>"Muy Alta"</formula>
    </cfRule>
    <cfRule type="cellIs" dxfId="113" priority="108" operator="equal">
      <formula>"Alta"</formula>
    </cfRule>
    <cfRule type="cellIs" dxfId="112" priority="109" operator="equal">
      <formula>"Media"</formula>
    </cfRule>
    <cfRule type="cellIs" dxfId="111" priority="110" operator="equal">
      <formula>"Baja"</formula>
    </cfRule>
    <cfRule type="cellIs" dxfId="110" priority="111" operator="equal">
      <formula>"Muy Baja"</formula>
    </cfRule>
  </conditionalFormatting>
  <conditionalFormatting sqref="AC27:AC32">
    <cfRule type="cellIs" dxfId="109" priority="102" operator="equal">
      <formula>"Catastrófico"</formula>
    </cfRule>
    <cfRule type="cellIs" dxfId="108" priority="103" operator="equal">
      <formula>"Mayor"</formula>
    </cfRule>
    <cfRule type="cellIs" dxfId="107" priority="104" operator="equal">
      <formula>"Moderado"</formula>
    </cfRule>
    <cfRule type="cellIs" dxfId="106" priority="105" operator="equal">
      <formula>"Menor"</formula>
    </cfRule>
    <cfRule type="cellIs" dxfId="105" priority="106" operator="equal">
      <formula>"Leve"</formula>
    </cfRule>
  </conditionalFormatting>
  <conditionalFormatting sqref="AE27:AE32">
    <cfRule type="cellIs" dxfId="104" priority="98" operator="equal">
      <formula>"Extremo"</formula>
    </cfRule>
    <cfRule type="cellIs" dxfId="103" priority="99" operator="equal">
      <formula>"Alto"</formula>
    </cfRule>
    <cfRule type="cellIs" dxfId="102" priority="100" operator="equal">
      <formula>"Moderado"</formula>
    </cfRule>
    <cfRule type="cellIs" dxfId="101" priority="101" operator="equal">
      <formula>"Bajo"</formula>
    </cfRule>
  </conditionalFormatting>
  <conditionalFormatting sqref="J27">
    <cfRule type="cellIs" dxfId="100" priority="93" operator="equal">
      <formula>"Muy Alta"</formula>
    </cfRule>
    <cfRule type="cellIs" dxfId="99" priority="94" operator="equal">
      <formula>"Alta"</formula>
    </cfRule>
    <cfRule type="cellIs" dxfId="98" priority="95" operator="equal">
      <formula>"Media"</formula>
    </cfRule>
    <cfRule type="cellIs" dxfId="97" priority="96" operator="equal">
      <formula>"Baja"</formula>
    </cfRule>
    <cfRule type="cellIs" dxfId="96" priority="97" operator="equal">
      <formula>"Muy Baja"</formula>
    </cfRule>
  </conditionalFormatting>
  <conditionalFormatting sqref="N27">
    <cfRule type="cellIs" dxfId="95" priority="88" operator="equal">
      <formula>"Catastrófico"</formula>
    </cfRule>
    <cfRule type="cellIs" dxfId="94" priority="89" operator="equal">
      <formula>"Mayor"</formula>
    </cfRule>
    <cfRule type="cellIs" dxfId="93" priority="90" operator="equal">
      <formula>"Moderado"</formula>
    </cfRule>
    <cfRule type="cellIs" dxfId="92" priority="91" operator="equal">
      <formula>"Menor"</formula>
    </cfRule>
    <cfRule type="cellIs" dxfId="91" priority="92" operator="equal">
      <formula>"Leve"</formula>
    </cfRule>
  </conditionalFormatting>
  <conditionalFormatting sqref="M27:M32">
    <cfRule type="containsText" dxfId="90" priority="87" operator="containsText" text="❌">
      <formula>NOT(ISERROR(SEARCH("❌",M27)))</formula>
    </cfRule>
  </conditionalFormatting>
  <conditionalFormatting sqref="P33">
    <cfRule type="cellIs" dxfId="89" priority="83" operator="equal">
      <formula>"Extremo"</formula>
    </cfRule>
    <cfRule type="cellIs" dxfId="88" priority="84" operator="equal">
      <formula>"Alto"</formula>
    </cfRule>
    <cfRule type="cellIs" dxfId="87" priority="85" operator="equal">
      <formula>"Moderado"</formula>
    </cfRule>
    <cfRule type="cellIs" dxfId="86" priority="86" operator="equal">
      <formula>"Bajo"</formula>
    </cfRule>
  </conditionalFormatting>
  <conditionalFormatting sqref="AA33:AA38">
    <cfRule type="cellIs" dxfId="85" priority="78" operator="equal">
      <formula>"Muy Alta"</formula>
    </cfRule>
    <cfRule type="cellIs" dxfId="84" priority="79" operator="equal">
      <formula>"Alta"</formula>
    </cfRule>
    <cfRule type="cellIs" dxfId="83" priority="80" operator="equal">
      <formula>"Media"</formula>
    </cfRule>
    <cfRule type="cellIs" dxfId="82" priority="81" operator="equal">
      <formula>"Baja"</formula>
    </cfRule>
    <cfRule type="cellIs" dxfId="81" priority="82" operator="equal">
      <formula>"Muy Baja"</formula>
    </cfRule>
  </conditionalFormatting>
  <conditionalFormatting sqref="AC33:AC38">
    <cfRule type="cellIs" dxfId="80" priority="73" operator="equal">
      <formula>"Catastrófico"</formula>
    </cfRule>
    <cfRule type="cellIs" dxfId="79" priority="74" operator="equal">
      <formula>"Mayor"</formula>
    </cfRule>
    <cfRule type="cellIs" dxfId="78" priority="75" operator="equal">
      <formula>"Moderado"</formula>
    </cfRule>
    <cfRule type="cellIs" dxfId="77" priority="76" operator="equal">
      <formula>"Menor"</formula>
    </cfRule>
    <cfRule type="cellIs" dxfId="76" priority="77" operator="equal">
      <formula>"Leve"</formula>
    </cfRule>
  </conditionalFormatting>
  <conditionalFormatting sqref="AE33:AE38">
    <cfRule type="cellIs" dxfId="75" priority="69" operator="equal">
      <formula>"Extremo"</formula>
    </cfRule>
    <cfRule type="cellIs" dxfId="74" priority="70" operator="equal">
      <formula>"Alto"</formula>
    </cfRule>
    <cfRule type="cellIs" dxfId="73" priority="71" operator="equal">
      <formula>"Moderado"</formula>
    </cfRule>
    <cfRule type="cellIs" dxfId="72" priority="72" operator="equal">
      <formula>"Bajo"</formula>
    </cfRule>
  </conditionalFormatting>
  <conditionalFormatting sqref="J33">
    <cfRule type="cellIs" dxfId="71" priority="64" operator="equal">
      <formula>"Muy Alta"</formula>
    </cfRule>
    <cfRule type="cellIs" dxfId="70" priority="65" operator="equal">
      <formula>"Alta"</formula>
    </cfRule>
    <cfRule type="cellIs" dxfId="69" priority="66" operator="equal">
      <formula>"Media"</formula>
    </cfRule>
    <cfRule type="cellIs" dxfId="68" priority="67" operator="equal">
      <formula>"Baja"</formula>
    </cfRule>
    <cfRule type="cellIs" dxfId="67" priority="68" operator="equal">
      <formula>"Muy Baja"</formula>
    </cfRule>
  </conditionalFormatting>
  <conditionalFormatting sqref="N33">
    <cfRule type="cellIs" dxfId="66" priority="59" operator="equal">
      <formula>"Catastrófico"</formula>
    </cfRule>
    <cfRule type="cellIs" dxfId="65" priority="60" operator="equal">
      <formula>"Mayor"</formula>
    </cfRule>
    <cfRule type="cellIs" dxfId="64" priority="61" operator="equal">
      <formula>"Moderado"</formula>
    </cfRule>
    <cfRule type="cellIs" dxfId="63" priority="62" operator="equal">
      <formula>"Menor"</formula>
    </cfRule>
    <cfRule type="cellIs" dxfId="62" priority="63" operator="equal">
      <formula>"Leve"</formula>
    </cfRule>
  </conditionalFormatting>
  <conditionalFormatting sqref="M33:M38">
    <cfRule type="containsText" dxfId="61" priority="58" operator="containsText" text="❌">
      <formula>NOT(ISERROR(SEARCH("❌",M33)))</formula>
    </cfRule>
  </conditionalFormatting>
  <conditionalFormatting sqref="P39 P45 P51">
    <cfRule type="cellIs" dxfId="60" priority="54" operator="equal">
      <formula>"Extremo"</formula>
    </cfRule>
    <cfRule type="cellIs" dxfId="59" priority="55" operator="equal">
      <formula>"Alto"</formula>
    </cfRule>
    <cfRule type="cellIs" dxfId="58" priority="56" operator="equal">
      <formula>"Moderado"</formula>
    </cfRule>
    <cfRule type="cellIs" dxfId="57" priority="57" operator="equal">
      <formula>"Bajo"</formula>
    </cfRule>
  </conditionalFormatting>
  <conditionalFormatting sqref="AA39:AA44">
    <cfRule type="cellIs" dxfId="56" priority="49" operator="equal">
      <formula>"Muy Alta"</formula>
    </cfRule>
    <cfRule type="cellIs" dxfId="55" priority="50" operator="equal">
      <formula>"Alta"</formula>
    </cfRule>
    <cfRule type="cellIs" dxfId="54" priority="51" operator="equal">
      <formula>"Media"</formula>
    </cfRule>
    <cfRule type="cellIs" dxfId="53" priority="52" operator="equal">
      <formula>"Baja"</formula>
    </cfRule>
    <cfRule type="cellIs" dxfId="52" priority="53" operator="equal">
      <formula>"Muy Baja"</formula>
    </cfRule>
  </conditionalFormatting>
  <conditionalFormatting sqref="AC39:AC44">
    <cfRule type="cellIs" dxfId="51" priority="44" operator="equal">
      <formula>"Catastrófico"</formula>
    </cfRule>
    <cfRule type="cellIs" dxfId="50" priority="45" operator="equal">
      <formula>"Mayor"</formula>
    </cfRule>
    <cfRule type="cellIs" dxfId="49" priority="46" operator="equal">
      <formula>"Moderado"</formula>
    </cfRule>
    <cfRule type="cellIs" dxfId="48" priority="47" operator="equal">
      <formula>"Menor"</formula>
    </cfRule>
    <cfRule type="cellIs" dxfId="47" priority="48" operator="equal">
      <formula>"Leve"</formula>
    </cfRule>
  </conditionalFormatting>
  <conditionalFormatting sqref="AE39:AE44">
    <cfRule type="cellIs" dxfId="46" priority="40" operator="equal">
      <formula>"Extremo"</formula>
    </cfRule>
    <cfRule type="cellIs" dxfId="45" priority="41" operator="equal">
      <formula>"Alto"</formula>
    </cfRule>
    <cfRule type="cellIs" dxfId="44" priority="42" operator="equal">
      <formula>"Moderado"</formula>
    </cfRule>
    <cfRule type="cellIs" dxfId="43" priority="43" operator="equal">
      <formula>"Bajo"</formula>
    </cfRule>
  </conditionalFormatting>
  <conditionalFormatting sqref="J39 J45 J51">
    <cfRule type="cellIs" dxfId="42" priority="35" operator="equal">
      <formula>"Muy Alta"</formula>
    </cfRule>
    <cfRule type="cellIs" dxfId="41" priority="36" operator="equal">
      <formula>"Alta"</formula>
    </cfRule>
    <cfRule type="cellIs" dxfId="40" priority="37" operator="equal">
      <formula>"Media"</formula>
    </cfRule>
    <cfRule type="cellIs" dxfId="39" priority="38" operator="equal">
      <formula>"Baja"</formula>
    </cfRule>
    <cfRule type="cellIs" dxfId="38" priority="39" operator="equal">
      <formula>"Muy Baja"</formula>
    </cfRule>
  </conditionalFormatting>
  <conditionalFormatting sqref="N39 N45 N51">
    <cfRule type="cellIs" dxfId="37" priority="30" operator="equal">
      <formula>"Catastrófico"</formula>
    </cfRule>
    <cfRule type="cellIs" dxfId="36" priority="31" operator="equal">
      <formula>"Mayor"</formula>
    </cfRule>
    <cfRule type="cellIs" dxfId="35" priority="32" operator="equal">
      <formula>"Moderado"</formula>
    </cfRule>
    <cfRule type="cellIs" dxfId="34" priority="33" operator="equal">
      <formula>"Menor"</formula>
    </cfRule>
    <cfRule type="cellIs" dxfId="33" priority="34" operator="equal">
      <formula>"Leve"</formula>
    </cfRule>
  </conditionalFormatting>
  <conditionalFormatting sqref="M39:M56">
    <cfRule type="containsText" dxfId="32" priority="29" operator="containsText" text="❌">
      <formula>NOT(ISERROR(SEARCH("❌",M39)))</formula>
    </cfRule>
  </conditionalFormatting>
  <conditionalFormatting sqref="AA45:AA46">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AC45:AC46">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AE45:AE46">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AA51:AA52">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C51:AC52">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E51:AE52">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2">
    <dataValidation type="list" allowBlank="1" showInputMessage="1" showErrorMessage="1" sqref="G6 G75:G1048576 G57:G61 G51 G9:G27 G39:G45 G33">
      <formula1>"Estratégicos, Imagen, Operativos, Financieros,Cumplimiento,Tecnológicos, Fraude, Corrupción, Imparcialidad, Confidencialidad, Seguridad de la información "</formula1>
    </dataValidation>
    <dataValidation type="list" allowBlank="1" showInputMessage="1" showErrorMessage="1" sqref="H6 H75:H1048576 H9:H45 H51 H57:H61">
      <formula1>"Positivo (Oportunidad) , Negativo (Amenaza)"</formula1>
    </dataValidation>
  </dataValidations>
  <pageMargins left="0.7" right="0.7" top="0.75" bottom="0.75" header="0.3" footer="0.3"/>
  <pageSetup orientation="portrait" r:id="rId1"/>
  <ignoredErrors>
    <ignoredError sqref="AD11" 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'Opciones Tratamiento'!$B$9:$B$10</xm:f>
          </x14:formula1>
          <xm:sqref>AL9:AL13 AL15:AL19 AL21:AL25 AL27:AL28 AL30:AL31 AL51:AL52 AL36:AL37 AL39:AL40 AL42:AL43 AL45:AL46 AL33:AL34</xm:sqref>
        </x14:dataValidation>
        <x14:dataValidation type="list" allowBlank="1" showInputMessage="1" showErrorMessage="1">
          <x14:formula1>
            <xm:f>'Tabla Valoración controles'!$D$4:$D$6</xm:f>
          </x14:formula1>
          <xm:sqref>T51:T52 T9:T46</xm:sqref>
        </x14:dataValidation>
        <x14:dataValidation type="list" allowBlank="1" showInputMessage="1" showErrorMessage="1">
          <x14:formula1>
            <xm:f>'Tabla Valoración controles'!$D$7:$D$8</xm:f>
          </x14:formula1>
          <xm:sqref>U51:U52 U9:U46</xm:sqref>
        </x14:dataValidation>
        <x14:dataValidation type="list" allowBlank="1" showInputMessage="1" showErrorMessage="1">
          <x14:formula1>
            <xm:f>'Tabla Valoración controles'!$D$9:$D$10</xm:f>
          </x14:formula1>
          <xm:sqref>W51:W52 W9:W46</xm:sqref>
        </x14:dataValidation>
        <x14:dataValidation type="list" allowBlank="1" showInputMessage="1" showErrorMessage="1">
          <x14:formula1>
            <xm:f>'Tabla Valoración controles'!$D$11:$D$12</xm:f>
          </x14:formula1>
          <xm:sqref>X51:X52 X9:X46</xm:sqref>
        </x14:dataValidation>
        <x14:dataValidation type="list" allowBlank="1" showInputMessage="1" showErrorMessage="1">
          <x14:formula1>
            <xm:f>'Tabla Valoración controles'!$D$13:$D$14</xm:f>
          </x14:formula1>
          <xm:sqref>Y51:Y52 Y9:Y46</xm:sqref>
        </x14:dataValidation>
        <x14:dataValidation type="list" allowBlank="1" showInputMessage="1" showErrorMessage="1">
          <x14:formula1>
            <xm:f>'Opciones Tratamiento'!$B$2:$B$5</xm:f>
          </x14:formula1>
          <xm:sqref>AF51:AF52 AF9:AF46</xm:sqref>
        </x14:dataValidation>
        <x14:dataValidation type="list" allowBlank="1" showInputMessage="1" showErrorMessage="1">
          <x14:formula1>
            <xm:f>'Tabla Impacto'!$F$210:$F$221</xm:f>
          </x14:formula1>
          <xm:sqref>L9:L56</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AG51:AG52 AG9:AG33 AG35:AG46</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AH51:AH52 AH9:AH46</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AI51:AI52 AI9:AI46</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AJ51:AJ52 AJ9:AJ46</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AK51:AK52 AK9:AK46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40" t="s">
        <v>154</v>
      </c>
      <c r="C2" s="340"/>
      <c r="D2" s="340"/>
      <c r="E2" s="340"/>
      <c r="F2" s="340"/>
      <c r="G2" s="340"/>
      <c r="H2" s="340"/>
      <c r="I2" s="340"/>
      <c r="J2" s="307" t="s">
        <v>2</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40"/>
      <c r="C3" s="340"/>
      <c r="D3" s="340"/>
      <c r="E3" s="340"/>
      <c r="F3" s="340"/>
      <c r="G3" s="340"/>
      <c r="H3" s="340"/>
      <c r="I3" s="340"/>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40"/>
      <c r="C4" s="340"/>
      <c r="D4" s="340"/>
      <c r="E4" s="340"/>
      <c r="F4" s="340"/>
      <c r="G4" s="340"/>
      <c r="H4" s="340"/>
      <c r="I4" s="340"/>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53" t="s">
        <v>3</v>
      </c>
      <c r="C6" s="253"/>
      <c r="D6" s="254"/>
      <c r="E6" s="291" t="s">
        <v>112</v>
      </c>
      <c r="F6" s="292"/>
      <c r="G6" s="292"/>
      <c r="H6" s="292"/>
      <c r="I6" s="293"/>
      <c r="J6" s="303" t="str">
        <f ca="1">IF(AND('Mapa final'!$J$9="Muy Alta",'Mapa final'!$N$9="Leve"),CONCATENATE("R",'Mapa final'!$A$9),"")</f>
        <v/>
      </c>
      <c r="K6" s="304"/>
      <c r="L6" s="304" t="e">
        <f>IF(AND('Mapa final'!#REF!="Muy Alta",'Mapa final'!#REF!="Leve"),CONCATENATE("R",'Mapa final'!#REF!),"")</f>
        <v>#REF!</v>
      </c>
      <c r="M6" s="304"/>
      <c r="N6" s="304" t="e">
        <f>IF(AND('Mapa final'!#REF!="Muy Alta",'Mapa final'!#REF!="Leve"),CONCATENATE("R",'Mapa final'!#REF!),"")</f>
        <v>#REF!</v>
      </c>
      <c r="O6" s="306"/>
      <c r="P6" s="303" t="str">
        <f ca="1">IF(AND('Mapa final'!$J$9="Muy Alta",'Mapa final'!$N$9="Menor"),CONCATENATE("R",'Mapa final'!$A$9),"")</f>
        <v/>
      </c>
      <c r="Q6" s="304"/>
      <c r="R6" s="304" t="e">
        <f>IF(AND('Mapa final'!#REF!="Muy Alta",'Mapa final'!#REF!="Menor"),CONCATENATE("R",'Mapa final'!#REF!),"")</f>
        <v>#REF!</v>
      </c>
      <c r="S6" s="304"/>
      <c r="T6" s="304" t="e">
        <f>IF(AND('Mapa final'!#REF!="Muy Alta",'Mapa final'!#REF!="Menor"),CONCATENATE("R",'Mapa final'!#REF!),"")</f>
        <v>#REF!</v>
      </c>
      <c r="U6" s="306"/>
      <c r="V6" s="303" t="str">
        <f ca="1">IF(AND('Mapa final'!$J$9="Muy Alta",'Mapa final'!$N$9="Moderado"),CONCATENATE("R",'Mapa final'!$A$9),"")</f>
        <v/>
      </c>
      <c r="W6" s="304"/>
      <c r="X6" s="304" t="e">
        <f>IF(AND('Mapa final'!#REF!="Muy Alta",'Mapa final'!#REF!="Moderado"),CONCATENATE("R",'Mapa final'!#REF!),"")</f>
        <v>#REF!</v>
      </c>
      <c r="Y6" s="304"/>
      <c r="Z6" s="304" t="e">
        <f>IF(AND('Mapa final'!#REF!="Muy Alta",'Mapa final'!#REF!="Moderado"),CONCATENATE("R",'Mapa final'!#REF!),"")</f>
        <v>#REF!</v>
      </c>
      <c r="AA6" s="306"/>
      <c r="AB6" s="303" t="str">
        <f ca="1">IF(AND('Mapa final'!$J$9="Muy Alta",'Mapa final'!$N$9="Mayor"),CONCATENATE("R",'Mapa final'!$A$9),"")</f>
        <v/>
      </c>
      <c r="AC6" s="304"/>
      <c r="AD6" s="304" t="e">
        <f>IF(AND('Mapa final'!#REF!="Muy Alta",'Mapa final'!#REF!="Mayor"),CONCATENATE("R",'Mapa final'!#REF!),"")</f>
        <v>#REF!</v>
      </c>
      <c r="AE6" s="304"/>
      <c r="AF6" s="304" t="e">
        <f>IF(AND('Mapa final'!#REF!="Muy Alta",'Mapa final'!#REF!="Mayor"),CONCATENATE("R",'Mapa final'!#REF!),"")</f>
        <v>#REF!</v>
      </c>
      <c r="AG6" s="306"/>
      <c r="AH6" s="319" t="str">
        <f ca="1">IF(AND('Mapa final'!$J$9="Muy Alta",'Mapa final'!$N$9="Catastrófico"),CONCATENATE("R",'Mapa final'!$A$9),"")</f>
        <v/>
      </c>
      <c r="AI6" s="320"/>
      <c r="AJ6" s="320" t="e">
        <f>IF(AND('Mapa final'!#REF!="Muy Alta",'Mapa final'!#REF!="Catastrófico"),CONCATENATE("R",'Mapa final'!#REF!),"")</f>
        <v>#REF!</v>
      </c>
      <c r="AK6" s="320"/>
      <c r="AL6" s="320" t="e">
        <f>IF(AND('Mapa final'!#REF!="Muy Alta",'Mapa final'!#REF!="Catastrófico"),CONCATENATE("R",'Mapa final'!#REF!),"")</f>
        <v>#REF!</v>
      </c>
      <c r="AM6" s="321"/>
      <c r="AO6" s="255" t="s">
        <v>75</v>
      </c>
      <c r="AP6" s="256"/>
      <c r="AQ6" s="256"/>
      <c r="AR6" s="256"/>
      <c r="AS6" s="256"/>
      <c r="AT6" s="257"/>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53"/>
      <c r="C7" s="253"/>
      <c r="D7" s="254"/>
      <c r="E7" s="294"/>
      <c r="F7" s="295"/>
      <c r="G7" s="295"/>
      <c r="H7" s="295"/>
      <c r="I7" s="296"/>
      <c r="J7" s="305"/>
      <c r="K7" s="302"/>
      <c r="L7" s="302"/>
      <c r="M7" s="302"/>
      <c r="N7" s="302"/>
      <c r="O7" s="301"/>
      <c r="P7" s="305"/>
      <c r="Q7" s="302"/>
      <c r="R7" s="302"/>
      <c r="S7" s="302"/>
      <c r="T7" s="302"/>
      <c r="U7" s="301"/>
      <c r="V7" s="305"/>
      <c r="W7" s="302"/>
      <c r="X7" s="302"/>
      <c r="Y7" s="302"/>
      <c r="Z7" s="302"/>
      <c r="AA7" s="301"/>
      <c r="AB7" s="305"/>
      <c r="AC7" s="302"/>
      <c r="AD7" s="302"/>
      <c r="AE7" s="302"/>
      <c r="AF7" s="302"/>
      <c r="AG7" s="301"/>
      <c r="AH7" s="313"/>
      <c r="AI7" s="314"/>
      <c r="AJ7" s="314"/>
      <c r="AK7" s="314"/>
      <c r="AL7" s="314"/>
      <c r="AM7" s="315"/>
      <c r="AN7" s="70"/>
      <c r="AO7" s="258"/>
      <c r="AP7" s="259"/>
      <c r="AQ7" s="259"/>
      <c r="AR7" s="259"/>
      <c r="AS7" s="259"/>
      <c r="AT7" s="26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53"/>
      <c r="C8" s="253"/>
      <c r="D8" s="254"/>
      <c r="E8" s="294"/>
      <c r="F8" s="295"/>
      <c r="G8" s="295"/>
      <c r="H8" s="295"/>
      <c r="I8" s="296"/>
      <c r="J8" s="305" t="e">
        <f>IF(AND('Mapa final'!#REF!="Muy Alta",'Mapa final'!#REF!="Leve"),CONCATENATE("R",'Mapa final'!#REF!),"")</f>
        <v>#REF!</v>
      </c>
      <c r="K8" s="302"/>
      <c r="L8" s="300" t="e">
        <f>IF(AND('Mapa final'!#REF!="Muy Alta",'Mapa final'!#REF!="Leve"),CONCATENATE("R",'Mapa final'!#REF!),"")</f>
        <v>#REF!</v>
      </c>
      <c r="M8" s="300"/>
      <c r="N8" s="300" t="e">
        <f>IF(AND('Mapa final'!#REF!="Muy Alta",'Mapa final'!#REF!="Leve"),CONCATENATE("R",'Mapa final'!#REF!),"")</f>
        <v>#REF!</v>
      </c>
      <c r="O8" s="301"/>
      <c r="P8" s="305" t="e">
        <f>IF(AND('Mapa final'!#REF!="Muy Alta",'Mapa final'!#REF!="Menor"),CONCATENATE("R",'Mapa final'!#REF!),"")</f>
        <v>#REF!</v>
      </c>
      <c r="Q8" s="302"/>
      <c r="R8" s="300" t="e">
        <f>IF(AND('Mapa final'!#REF!="Muy Alta",'Mapa final'!#REF!="Menor"),CONCATENATE("R",'Mapa final'!#REF!),"")</f>
        <v>#REF!</v>
      </c>
      <c r="S8" s="300"/>
      <c r="T8" s="300" t="e">
        <f>IF(AND('Mapa final'!#REF!="Muy Alta",'Mapa final'!#REF!="Menor"),CONCATENATE("R",'Mapa final'!#REF!),"")</f>
        <v>#REF!</v>
      </c>
      <c r="U8" s="301"/>
      <c r="V8" s="305" t="e">
        <f>IF(AND('Mapa final'!#REF!="Muy Alta",'Mapa final'!#REF!="Moderado"),CONCATENATE("R",'Mapa final'!#REF!),"")</f>
        <v>#REF!</v>
      </c>
      <c r="W8" s="302"/>
      <c r="X8" s="300" t="e">
        <f>IF(AND('Mapa final'!#REF!="Muy Alta",'Mapa final'!#REF!="Moderado"),CONCATENATE("R",'Mapa final'!#REF!),"")</f>
        <v>#REF!</v>
      </c>
      <c r="Y8" s="300"/>
      <c r="Z8" s="300" t="e">
        <f>IF(AND('Mapa final'!#REF!="Muy Alta",'Mapa final'!#REF!="Moderado"),CONCATENATE("R",'Mapa final'!#REF!),"")</f>
        <v>#REF!</v>
      </c>
      <c r="AA8" s="301"/>
      <c r="AB8" s="305" t="e">
        <f>IF(AND('Mapa final'!#REF!="Muy Alta",'Mapa final'!#REF!="Mayor"),CONCATENATE("R",'Mapa final'!#REF!),"")</f>
        <v>#REF!</v>
      </c>
      <c r="AC8" s="302"/>
      <c r="AD8" s="300" t="e">
        <f>IF(AND('Mapa final'!#REF!="Muy Alta",'Mapa final'!#REF!="Mayor"),CONCATENATE("R",'Mapa final'!#REF!),"")</f>
        <v>#REF!</v>
      </c>
      <c r="AE8" s="300"/>
      <c r="AF8" s="300" t="e">
        <f>IF(AND('Mapa final'!#REF!="Muy Alta",'Mapa final'!#REF!="Mayor"),CONCATENATE("R",'Mapa final'!#REF!),"")</f>
        <v>#REF!</v>
      </c>
      <c r="AG8" s="301"/>
      <c r="AH8" s="313" t="e">
        <f>IF(AND('Mapa final'!#REF!="Muy Alta",'Mapa final'!#REF!="Catastrófico"),CONCATENATE("R",'Mapa final'!#REF!),"")</f>
        <v>#REF!</v>
      </c>
      <c r="AI8" s="314"/>
      <c r="AJ8" s="314" t="e">
        <f>IF(AND('Mapa final'!#REF!="Muy Alta",'Mapa final'!#REF!="Catastrófico"),CONCATENATE("R",'Mapa final'!#REF!),"")</f>
        <v>#REF!</v>
      </c>
      <c r="AK8" s="314"/>
      <c r="AL8" s="314" t="e">
        <f>IF(AND('Mapa final'!#REF!="Muy Alta",'Mapa final'!#REF!="Catastrófico"),CONCATENATE("R",'Mapa final'!#REF!),"")</f>
        <v>#REF!</v>
      </c>
      <c r="AM8" s="315"/>
      <c r="AN8" s="70"/>
      <c r="AO8" s="258"/>
      <c r="AP8" s="259"/>
      <c r="AQ8" s="259"/>
      <c r="AR8" s="259"/>
      <c r="AS8" s="259"/>
      <c r="AT8" s="26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53"/>
      <c r="C9" s="253"/>
      <c r="D9" s="254"/>
      <c r="E9" s="294"/>
      <c r="F9" s="295"/>
      <c r="G9" s="295"/>
      <c r="H9" s="295"/>
      <c r="I9" s="296"/>
      <c r="J9" s="305"/>
      <c r="K9" s="302"/>
      <c r="L9" s="300"/>
      <c r="M9" s="300"/>
      <c r="N9" s="300"/>
      <c r="O9" s="301"/>
      <c r="P9" s="305"/>
      <c r="Q9" s="302"/>
      <c r="R9" s="300"/>
      <c r="S9" s="300"/>
      <c r="T9" s="300"/>
      <c r="U9" s="301"/>
      <c r="V9" s="305"/>
      <c r="W9" s="302"/>
      <c r="X9" s="300"/>
      <c r="Y9" s="300"/>
      <c r="Z9" s="300"/>
      <c r="AA9" s="301"/>
      <c r="AB9" s="305"/>
      <c r="AC9" s="302"/>
      <c r="AD9" s="300"/>
      <c r="AE9" s="300"/>
      <c r="AF9" s="300"/>
      <c r="AG9" s="301"/>
      <c r="AH9" s="313"/>
      <c r="AI9" s="314"/>
      <c r="AJ9" s="314"/>
      <c r="AK9" s="314"/>
      <c r="AL9" s="314"/>
      <c r="AM9" s="315"/>
      <c r="AN9" s="70"/>
      <c r="AO9" s="258"/>
      <c r="AP9" s="259"/>
      <c r="AQ9" s="259"/>
      <c r="AR9" s="259"/>
      <c r="AS9" s="259"/>
      <c r="AT9" s="26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53"/>
      <c r="C10" s="253"/>
      <c r="D10" s="254"/>
      <c r="E10" s="294"/>
      <c r="F10" s="295"/>
      <c r="G10" s="295"/>
      <c r="H10" s="295"/>
      <c r="I10" s="296"/>
      <c r="J10" s="305" t="e">
        <f>IF(AND('Mapa final'!#REF!="Muy Alta",'Mapa final'!#REF!="Leve"),CONCATENATE("R",'Mapa final'!#REF!),"")</f>
        <v>#REF!</v>
      </c>
      <c r="K10" s="302"/>
      <c r="L10" s="300" t="e">
        <f>IF(AND('Mapa final'!#REF!="Muy Alta",'Mapa final'!#REF!="Leve"),CONCATENATE("R",'Mapa final'!#REF!),"")</f>
        <v>#REF!</v>
      </c>
      <c r="M10" s="300"/>
      <c r="N10" s="300" t="e">
        <f>IF(AND('Mapa final'!#REF!="Muy Alta",'Mapa final'!#REF!="Leve"),CONCATENATE("R",'Mapa final'!#REF!),"")</f>
        <v>#REF!</v>
      </c>
      <c r="O10" s="301"/>
      <c r="P10" s="305" t="e">
        <f>IF(AND('Mapa final'!#REF!="Muy Alta",'Mapa final'!#REF!="Menor"),CONCATENATE("R",'Mapa final'!#REF!),"")</f>
        <v>#REF!</v>
      </c>
      <c r="Q10" s="302"/>
      <c r="R10" s="300" t="e">
        <f>IF(AND('Mapa final'!#REF!="Muy Alta",'Mapa final'!#REF!="Menor"),CONCATENATE("R",'Mapa final'!#REF!),"")</f>
        <v>#REF!</v>
      </c>
      <c r="S10" s="300"/>
      <c r="T10" s="300" t="e">
        <f>IF(AND('Mapa final'!#REF!="Muy Alta",'Mapa final'!#REF!="Menor"),CONCATENATE("R",'Mapa final'!#REF!),"")</f>
        <v>#REF!</v>
      </c>
      <c r="U10" s="301"/>
      <c r="V10" s="305" t="e">
        <f>IF(AND('Mapa final'!#REF!="Muy Alta",'Mapa final'!#REF!="Moderado"),CONCATENATE("R",'Mapa final'!#REF!),"")</f>
        <v>#REF!</v>
      </c>
      <c r="W10" s="302"/>
      <c r="X10" s="300" t="e">
        <f>IF(AND('Mapa final'!#REF!="Muy Alta",'Mapa final'!#REF!="Moderado"),CONCATENATE("R",'Mapa final'!#REF!),"")</f>
        <v>#REF!</v>
      </c>
      <c r="Y10" s="300"/>
      <c r="Z10" s="300" t="e">
        <f>IF(AND('Mapa final'!#REF!="Muy Alta",'Mapa final'!#REF!="Moderado"),CONCATENATE("R",'Mapa final'!#REF!),"")</f>
        <v>#REF!</v>
      </c>
      <c r="AA10" s="301"/>
      <c r="AB10" s="305" t="e">
        <f>IF(AND('Mapa final'!#REF!="Muy Alta",'Mapa final'!#REF!="Mayor"),CONCATENATE("R",'Mapa final'!#REF!),"")</f>
        <v>#REF!</v>
      </c>
      <c r="AC10" s="302"/>
      <c r="AD10" s="300" t="e">
        <f>IF(AND('Mapa final'!#REF!="Muy Alta",'Mapa final'!#REF!="Mayor"),CONCATENATE("R",'Mapa final'!#REF!),"")</f>
        <v>#REF!</v>
      </c>
      <c r="AE10" s="300"/>
      <c r="AF10" s="300" t="e">
        <f>IF(AND('Mapa final'!#REF!="Muy Alta",'Mapa final'!#REF!="Mayor"),CONCATENATE("R",'Mapa final'!#REF!),"")</f>
        <v>#REF!</v>
      </c>
      <c r="AG10" s="301"/>
      <c r="AH10" s="313" t="e">
        <f>IF(AND('Mapa final'!#REF!="Muy Alta",'Mapa final'!#REF!="Catastrófico"),CONCATENATE("R",'Mapa final'!#REF!),"")</f>
        <v>#REF!</v>
      </c>
      <c r="AI10" s="314"/>
      <c r="AJ10" s="314" t="e">
        <f>IF(AND('Mapa final'!#REF!="Muy Alta",'Mapa final'!#REF!="Catastrófico"),CONCATENATE("R",'Mapa final'!#REF!),"")</f>
        <v>#REF!</v>
      </c>
      <c r="AK10" s="314"/>
      <c r="AL10" s="314" t="e">
        <f>IF(AND('Mapa final'!#REF!="Muy Alta",'Mapa final'!#REF!="Catastrófico"),CONCATENATE("R",'Mapa final'!#REF!),"")</f>
        <v>#REF!</v>
      </c>
      <c r="AM10" s="315"/>
      <c r="AN10" s="70"/>
      <c r="AO10" s="258"/>
      <c r="AP10" s="259"/>
      <c r="AQ10" s="259"/>
      <c r="AR10" s="259"/>
      <c r="AS10" s="259"/>
      <c r="AT10" s="26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53"/>
      <c r="C11" s="253"/>
      <c r="D11" s="254"/>
      <c r="E11" s="294"/>
      <c r="F11" s="295"/>
      <c r="G11" s="295"/>
      <c r="H11" s="295"/>
      <c r="I11" s="296"/>
      <c r="J11" s="305"/>
      <c r="K11" s="302"/>
      <c r="L11" s="300"/>
      <c r="M11" s="300"/>
      <c r="N11" s="300"/>
      <c r="O11" s="301"/>
      <c r="P11" s="305"/>
      <c r="Q11" s="302"/>
      <c r="R11" s="300"/>
      <c r="S11" s="300"/>
      <c r="T11" s="300"/>
      <c r="U11" s="301"/>
      <c r="V11" s="305"/>
      <c r="W11" s="302"/>
      <c r="X11" s="300"/>
      <c r="Y11" s="300"/>
      <c r="Z11" s="300"/>
      <c r="AA11" s="301"/>
      <c r="AB11" s="305"/>
      <c r="AC11" s="302"/>
      <c r="AD11" s="300"/>
      <c r="AE11" s="300"/>
      <c r="AF11" s="300"/>
      <c r="AG11" s="301"/>
      <c r="AH11" s="313"/>
      <c r="AI11" s="314"/>
      <c r="AJ11" s="314"/>
      <c r="AK11" s="314"/>
      <c r="AL11" s="314"/>
      <c r="AM11" s="315"/>
      <c r="AN11" s="70"/>
      <c r="AO11" s="258"/>
      <c r="AP11" s="259"/>
      <c r="AQ11" s="259"/>
      <c r="AR11" s="259"/>
      <c r="AS11" s="259"/>
      <c r="AT11" s="26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53"/>
      <c r="C12" s="253"/>
      <c r="D12" s="254"/>
      <c r="E12" s="294"/>
      <c r="F12" s="295"/>
      <c r="G12" s="295"/>
      <c r="H12" s="295"/>
      <c r="I12" s="296"/>
      <c r="J12" s="305" t="e">
        <f>IF(AND('Mapa final'!#REF!="Muy Alta",'Mapa final'!#REF!="Leve"),CONCATENATE("R",'Mapa final'!#REF!),"")</f>
        <v>#REF!</v>
      </c>
      <c r="K12" s="302"/>
      <c r="L12" s="300" t="e">
        <f>IF(AND('Mapa final'!#REF!="Muy Alta",'Mapa final'!#REF!="Leve"),CONCATENATE("R",'Mapa final'!#REF!),"")</f>
        <v>#REF!</v>
      </c>
      <c r="M12" s="300"/>
      <c r="N12" s="300" t="e">
        <f>IF(AND('Mapa final'!#REF!="Muy Alta",'Mapa final'!#REF!="Leve"),CONCATENATE("R",'Mapa final'!#REF!),"")</f>
        <v>#REF!</v>
      </c>
      <c r="O12" s="301"/>
      <c r="P12" s="305" t="e">
        <f>IF(AND('Mapa final'!#REF!="Muy Alta",'Mapa final'!#REF!="Menor"),CONCATENATE("R",'Mapa final'!#REF!),"")</f>
        <v>#REF!</v>
      </c>
      <c r="Q12" s="302"/>
      <c r="R12" s="300" t="e">
        <f>IF(AND('Mapa final'!#REF!="Muy Alta",'Mapa final'!#REF!="Menor"),CONCATENATE("R",'Mapa final'!#REF!),"")</f>
        <v>#REF!</v>
      </c>
      <c r="S12" s="300"/>
      <c r="T12" s="300" t="e">
        <f>IF(AND('Mapa final'!#REF!="Muy Alta",'Mapa final'!#REF!="Menor"),CONCATENATE("R",'Mapa final'!#REF!),"")</f>
        <v>#REF!</v>
      </c>
      <c r="U12" s="301"/>
      <c r="V12" s="305" t="e">
        <f>IF(AND('Mapa final'!#REF!="Muy Alta",'Mapa final'!#REF!="Moderado"),CONCATENATE("R",'Mapa final'!#REF!),"")</f>
        <v>#REF!</v>
      </c>
      <c r="W12" s="302"/>
      <c r="X12" s="300" t="e">
        <f>IF(AND('Mapa final'!#REF!="Muy Alta",'Mapa final'!#REF!="Moderado"),CONCATENATE("R",'Mapa final'!#REF!),"")</f>
        <v>#REF!</v>
      </c>
      <c r="Y12" s="300"/>
      <c r="Z12" s="300" t="e">
        <f>IF(AND('Mapa final'!#REF!="Muy Alta",'Mapa final'!#REF!="Moderado"),CONCATENATE("R",'Mapa final'!#REF!),"")</f>
        <v>#REF!</v>
      </c>
      <c r="AA12" s="301"/>
      <c r="AB12" s="305" t="e">
        <f>IF(AND('Mapa final'!#REF!="Muy Alta",'Mapa final'!#REF!="Mayor"),CONCATENATE("R",'Mapa final'!#REF!),"")</f>
        <v>#REF!</v>
      </c>
      <c r="AC12" s="302"/>
      <c r="AD12" s="300" t="e">
        <f>IF(AND('Mapa final'!#REF!="Muy Alta",'Mapa final'!#REF!="Mayor"),CONCATENATE("R",'Mapa final'!#REF!),"")</f>
        <v>#REF!</v>
      </c>
      <c r="AE12" s="300"/>
      <c r="AF12" s="300" t="e">
        <f>IF(AND('Mapa final'!#REF!="Muy Alta",'Mapa final'!#REF!="Mayor"),CONCATENATE("R",'Mapa final'!#REF!),"")</f>
        <v>#REF!</v>
      </c>
      <c r="AG12" s="301"/>
      <c r="AH12" s="313" t="e">
        <f>IF(AND('Mapa final'!#REF!="Muy Alta",'Mapa final'!#REF!="Catastrófico"),CONCATENATE("R",'Mapa final'!#REF!),"")</f>
        <v>#REF!</v>
      </c>
      <c r="AI12" s="314"/>
      <c r="AJ12" s="314" t="e">
        <f>IF(AND('Mapa final'!#REF!="Muy Alta",'Mapa final'!#REF!="Catastrófico"),CONCATENATE("R",'Mapa final'!#REF!),"")</f>
        <v>#REF!</v>
      </c>
      <c r="AK12" s="314"/>
      <c r="AL12" s="314" t="e">
        <f>IF(AND('Mapa final'!#REF!="Muy Alta",'Mapa final'!#REF!="Catastrófico"),CONCATENATE("R",'Mapa final'!#REF!),"")</f>
        <v>#REF!</v>
      </c>
      <c r="AM12" s="315"/>
      <c r="AN12" s="70"/>
      <c r="AO12" s="258"/>
      <c r="AP12" s="259"/>
      <c r="AQ12" s="259"/>
      <c r="AR12" s="259"/>
      <c r="AS12" s="259"/>
      <c r="AT12" s="26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53"/>
      <c r="C13" s="253"/>
      <c r="D13" s="254"/>
      <c r="E13" s="297"/>
      <c r="F13" s="298"/>
      <c r="G13" s="298"/>
      <c r="H13" s="298"/>
      <c r="I13" s="299"/>
      <c r="J13" s="305"/>
      <c r="K13" s="302"/>
      <c r="L13" s="302"/>
      <c r="M13" s="302"/>
      <c r="N13" s="302"/>
      <c r="O13" s="301"/>
      <c r="P13" s="305"/>
      <c r="Q13" s="302"/>
      <c r="R13" s="302"/>
      <c r="S13" s="302"/>
      <c r="T13" s="302"/>
      <c r="U13" s="301"/>
      <c r="V13" s="305"/>
      <c r="W13" s="302"/>
      <c r="X13" s="302"/>
      <c r="Y13" s="302"/>
      <c r="Z13" s="302"/>
      <c r="AA13" s="301"/>
      <c r="AB13" s="305"/>
      <c r="AC13" s="302"/>
      <c r="AD13" s="302"/>
      <c r="AE13" s="302"/>
      <c r="AF13" s="302"/>
      <c r="AG13" s="301"/>
      <c r="AH13" s="316"/>
      <c r="AI13" s="317"/>
      <c r="AJ13" s="317"/>
      <c r="AK13" s="317"/>
      <c r="AL13" s="317"/>
      <c r="AM13" s="318"/>
      <c r="AN13" s="70"/>
      <c r="AO13" s="261"/>
      <c r="AP13" s="262"/>
      <c r="AQ13" s="262"/>
      <c r="AR13" s="262"/>
      <c r="AS13" s="262"/>
      <c r="AT13" s="26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53"/>
      <c r="C14" s="253"/>
      <c r="D14" s="254"/>
      <c r="E14" s="291" t="s">
        <v>111</v>
      </c>
      <c r="F14" s="292"/>
      <c r="G14" s="292"/>
      <c r="H14" s="292"/>
      <c r="I14" s="292"/>
      <c r="J14" s="328" t="str">
        <f ca="1">IF(AND('Mapa final'!$J$9="Alta",'Mapa final'!$N$9="Leve"),CONCATENATE("R",'Mapa final'!$A$9),"")</f>
        <v/>
      </c>
      <c r="K14" s="329"/>
      <c r="L14" s="329" t="e">
        <f>IF(AND('Mapa final'!#REF!="Alta",'Mapa final'!#REF!="Leve"),CONCATENATE("R",'Mapa final'!#REF!),"")</f>
        <v>#REF!</v>
      </c>
      <c r="M14" s="329"/>
      <c r="N14" s="329" t="e">
        <f>IF(AND('Mapa final'!#REF!="Alta",'Mapa final'!#REF!="Leve"),CONCATENATE("R",'Mapa final'!#REF!),"")</f>
        <v>#REF!</v>
      </c>
      <c r="O14" s="330"/>
      <c r="P14" s="328" t="str">
        <f ca="1">IF(AND('Mapa final'!$J$9="Alta",'Mapa final'!$N$9="Menor"),CONCATENATE("R",'Mapa final'!$A$9),"")</f>
        <v/>
      </c>
      <c r="Q14" s="329"/>
      <c r="R14" s="329" t="e">
        <f>IF(AND('Mapa final'!#REF!="Alta",'Mapa final'!#REF!="Menor"),CONCATENATE("R",'Mapa final'!#REF!),"")</f>
        <v>#REF!</v>
      </c>
      <c r="S14" s="329"/>
      <c r="T14" s="329" t="e">
        <f>IF(AND('Mapa final'!#REF!="Alta",'Mapa final'!#REF!="Menor"),CONCATENATE("R",'Mapa final'!#REF!),"")</f>
        <v>#REF!</v>
      </c>
      <c r="U14" s="330"/>
      <c r="V14" s="303" t="str">
        <f ca="1">IF(AND('Mapa final'!$J$9="Alta",'Mapa final'!$N$9="Moderado"),CONCATENATE("R",'Mapa final'!$A$9),"")</f>
        <v/>
      </c>
      <c r="W14" s="304"/>
      <c r="X14" s="304" t="e">
        <f>IF(AND('Mapa final'!#REF!="Alta",'Mapa final'!#REF!="Moderado"),CONCATENATE("R",'Mapa final'!#REF!),"")</f>
        <v>#REF!</v>
      </c>
      <c r="Y14" s="304"/>
      <c r="Z14" s="304" t="e">
        <f>IF(AND('Mapa final'!#REF!="Alta",'Mapa final'!#REF!="Moderado"),CONCATENATE("R",'Mapa final'!#REF!),"")</f>
        <v>#REF!</v>
      </c>
      <c r="AA14" s="306"/>
      <c r="AB14" s="303" t="str">
        <f ca="1">IF(AND('Mapa final'!$J$9="Alta",'Mapa final'!$N$9="Mayor"),CONCATENATE("R",'Mapa final'!$A$9),"")</f>
        <v/>
      </c>
      <c r="AC14" s="304"/>
      <c r="AD14" s="304" t="e">
        <f>IF(AND('Mapa final'!#REF!="Alta",'Mapa final'!#REF!="Mayor"),CONCATENATE("R",'Mapa final'!#REF!),"")</f>
        <v>#REF!</v>
      </c>
      <c r="AE14" s="304"/>
      <c r="AF14" s="304" t="e">
        <f>IF(AND('Mapa final'!#REF!="Alta",'Mapa final'!#REF!="Mayor"),CONCATENATE("R",'Mapa final'!#REF!),"")</f>
        <v>#REF!</v>
      </c>
      <c r="AG14" s="306"/>
      <c r="AH14" s="319" t="str">
        <f ca="1">IF(AND('Mapa final'!$J$9="Alta",'Mapa final'!$N$9="Catastrófico"),CONCATENATE("R",'Mapa final'!$A$9),"")</f>
        <v/>
      </c>
      <c r="AI14" s="320"/>
      <c r="AJ14" s="320" t="e">
        <f>IF(AND('Mapa final'!#REF!="Alta",'Mapa final'!#REF!="Catastrófico"),CONCATENATE("R",'Mapa final'!#REF!),"")</f>
        <v>#REF!</v>
      </c>
      <c r="AK14" s="320"/>
      <c r="AL14" s="320" t="e">
        <f>IF(AND('Mapa final'!#REF!="Alta",'Mapa final'!#REF!="Catastrófico"),CONCATENATE("R",'Mapa final'!#REF!),"")</f>
        <v>#REF!</v>
      </c>
      <c r="AM14" s="321"/>
      <c r="AN14" s="70"/>
      <c r="AO14" s="264" t="s">
        <v>76</v>
      </c>
      <c r="AP14" s="265"/>
      <c r="AQ14" s="265"/>
      <c r="AR14" s="265"/>
      <c r="AS14" s="265"/>
      <c r="AT14" s="266"/>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53"/>
      <c r="C15" s="253"/>
      <c r="D15" s="254"/>
      <c r="E15" s="294"/>
      <c r="F15" s="295"/>
      <c r="G15" s="295"/>
      <c r="H15" s="295"/>
      <c r="I15" s="308"/>
      <c r="J15" s="322"/>
      <c r="K15" s="323"/>
      <c r="L15" s="323"/>
      <c r="M15" s="323"/>
      <c r="N15" s="323"/>
      <c r="O15" s="324"/>
      <c r="P15" s="322"/>
      <c r="Q15" s="323"/>
      <c r="R15" s="323"/>
      <c r="S15" s="323"/>
      <c r="T15" s="323"/>
      <c r="U15" s="324"/>
      <c r="V15" s="305"/>
      <c r="W15" s="302"/>
      <c r="X15" s="302"/>
      <c r="Y15" s="302"/>
      <c r="Z15" s="302"/>
      <c r="AA15" s="301"/>
      <c r="AB15" s="305"/>
      <c r="AC15" s="302"/>
      <c r="AD15" s="302"/>
      <c r="AE15" s="302"/>
      <c r="AF15" s="302"/>
      <c r="AG15" s="301"/>
      <c r="AH15" s="313"/>
      <c r="AI15" s="314"/>
      <c r="AJ15" s="314"/>
      <c r="AK15" s="314"/>
      <c r="AL15" s="314"/>
      <c r="AM15" s="315"/>
      <c r="AN15" s="70"/>
      <c r="AO15" s="267"/>
      <c r="AP15" s="268"/>
      <c r="AQ15" s="268"/>
      <c r="AR15" s="268"/>
      <c r="AS15" s="268"/>
      <c r="AT15" s="269"/>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53"/>
      <c r="C16" s="253"/>
      <c r="D16" s="254"/>
      <c r="E16" s="294"/>
      <c r="F16" s="295"/>
      <c r="G16" s="295"/>
      <c r="H16" s="295"/>
      <c r="I16" s="308"/>
      <c r="J16" s="322" t="e">
        <f>IF(AND('Mapa final'!#REF!="Alta",'Mapa final'!#REF!="Leve"),CONCATENATE("R",'Mapa final'!#REF!),"")</f>
        <v>#REF!</v>
      </c>
      <c r="K16" s="323"/>
      <c r="L16" s="323" t="e">
        <f>IF(AND('Mapa final'!#REF!="Alta",'Mapa final'!#REF!="Leve"),CONCATENATE("R",'Mapa final'!#REF!),"")</f>
        <v>#REF!</v>
      </c>
      <c r="M16" s="323"/>
      <c r="N16" s="323" t="e">
        <f>IF(AND('Mapa final'!#REF!="Alta",'Mapa final'!#REF!="Leve"),CONCATENATE("R",'Mapa final'!#REF!),"")</f>
        <v>#REF!</v>
      </c>
      <c r="O16" s="324"/>
      <c r="P16" s="322" t="e">
        <f>IF(AND('Mapa final'!#REF!="Alta",'Mapa final'!#REF!="Menor"),CONCATENATE("R",'Mapa final'!#REF!),"")</f>
        <v>#REF!</v>
      </c>
      <c r="Q16" s="323"/>
      <c r="R16" s="323" t="e">
        <f>IF(AND('Mapa final'!#REF!="Alta",'Mapa final'!#REF!="Menor"),CONCATENATE("R",'Mapa final'!#REF!),"")</f>
        <v>#REF!</v>
      </c>
      <c r="S16" s="323"/>
      <c r="T16" s="323" t="e">
        <f>IF(AND('Mapa final'!#REF!="Alta",'Mapa final'!#REF!="Menor"),CONCATENATE("R",'Mapa final'!#REF!),"")</f>
        <v>#REF!</v>
      </c>
      <c r="U16" s="324"/>
      <c r="V16" s="305" t="e">
        <f>IF(AND('Mapa final'!#REF!="Alta",'Mapa final'!#REF!="Moderado"),CONCATENATE("R",'Mapa final'!#REF!),"")</f>
        <v>#REF!</v>
      </c>
      <c r="W16" s="302"/>
      <c r="X16" s="300" t="e">
        <f>IF(AND('Mapa final'!#REF!="Alta",'Mapa final'!#REF!="Moderado"),CONCATENATE("R",'Mapa final'!#REF!),"")</f>
        <v>#REF!</v>
      </c>
      <c r="Y16" s="300"/>
      <c r="Z16" s="300" t="e">
        <f>IF(AND('Mapa final'!#REF!="Alta",'Mapa final'!#REF!="Moderado"),CONCATENATE("R",'Mapa final'!#REF!),"")</f>
        <v>#REF!</v>
      </c>
      <c r="AA16" s="301"/>
      <c r="AB16" s="305" t="e">
        <f>IF(AND('Mapa final'!#REF!="Alta",'Mapa final'!#REF!="Mayor"),CONCATENATE("R",'Mapa final'!#REF!),"")</f>
        <v>#REF!</v>
      </c>
      <c r="AC16" s="302"/>
      <c r="AD16" s="300" t="e">
        <f>IF(AND('Mapa final'!#REF!="Alta",'Mapa final'!#REF!="Mayor"),CONCATENATE("R",'Mapa final'!#REF!),"")</f>
        <v>#REF!</v>
      </c>
      <c r="AE16" s="300"/>
      <c r="AF16" s="300" t="e">
        <f>IF(AND('Mapa final'!#REF!="Alta",'Mapa final'!#REF!="Mayor"),CONCATENATE("R",'Mapa final'!#REF!),"")</f>
        <v>#REF!</v>
      </c>
      <c r="AG16" s="301"/>
      <c r="AH16" s="313" t="e">
        <f>IF(AND('Mapa final'!#REF!="Alta",'Mapa final'!#REF!="Catastrófico"),CONCATENATE("R",'Mapa final'!#REF!),"")</f>
        <v>#REF!</v>
      </c>
      <c r="AI16" s="314"/>
      <c r="AJ16" s="314" t="e">
        <f>IF(AND('Mapa final'!#REF!="Alta",'Mapa final'!#REF!="Catastrófico"),CONCATENATE("R",'Mapa final'!#REF!),"")</f>
        <v>#REF!</v>
      </c>
      <c r="AK16" s="314"/>
      <c r="AL16" s="314" t="e">
        <f>IF(AND('Mapa final'!#REF!="Alta",'Mapa final'!#REF!="Catastrófico"),CONCATENATE("R",'Mapa final'!#REF!),"")</f>
        <v>#REF!</v>
      </c>
      <c r="AM16" s="315"/>
      <c r="AN16" s="70"/>
      <c r="AO16" s="267"/>
      <c r="AP16" s="268"/>
      <c r="AQ16" s="268"/>
      <c r="AR16" s="268"/>
      <c r="AS16" s="268"/>
      <c r="AT16" s="26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53"/>
      <c r="C17" s="253"/>
      <c r="D17" s="254"/>
      <c r="E17" s="294"/>
      <c r="F17" s="295"/>
      <c r="G17" s="295"/>
      <c r="H17" s="295"/>
      <c r="I17" s="308"/>
      <c r="J17" s="322"/>
      <c r="K17" s="323"/>
      <c r="L17" s="323"/>
      <c r="M17" s="323"/>
      <c r="N17" s="323"/>
      <c r="O17" s="324"/>
      <c r="P17" s="322"/>
      <c r="Q17" s="323"/>
      <c r="R17" s="323"/>
      <c r="S17" s="323"/>
      <c r="T17" s="323"/>
      <c r="U17" s="324"/>
      <c r="V17" s="305"/>
      <c r="W17" s="302"/>
      <c r="X17" s="300"/>
      <c r="Y17" s="300"/>
      <c r="Z17" s="300"/>
      <c r="AA17" s="301"/>
      <c r="AB17" s="305"/>
      <c r="AC17" s="302"/>
      <c r="AD17" s="300"/>
      <c r="AE17" s="300"/>
      <c r="AF17" s="300"/>
      <c r="AG17" s="301"/>
      <c r="AH17" s="313"/>
      <c r="AI17" s="314"/>
      <c r="AJ17" s="314"/>
      <c r="AK17" s="314"/>
      <c r="AL17" s="314"/>
      <c r="AM17" s="315"/>
      <c r="AN17" s="70"/>
      <c r="AO17" s="267"/>
      <c r="AP17" s="268"/>
      <c r="AQ17" s="268"/>
      <c r="AR17" s="268"/>
      <c r="AS17" s="268"/>
      <c r="AT17" s="269"/>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53"/>
      <c r="C18" s="253"/>
      <c r="D18" s="254"/>
      <c r="E18" s="294"/>
      <c r="F18" s="295"/>
      <c r="G18" s="295"/>
      <c r="H18" s="295"/>
      <c r="I18" s="308"/>
      <c r="J18" s="322" t="e">
        <f>IF(AND('Mapa final'!#REF!="Alta",'Mapa final'!#REF!="Leve"),CONCATENATE("R",'Mapa final'!#REF!),"")</f>
        <v>#REF!</v>
      </c>
      <c r="K18" s="323"/>
      <c r="L18" s="323" t="e">
        <f>IF(AND('Mapa final'!#REF!="Alta",'Mapa final'!#REF!="Leve"),CONCATENATE("R",'Mapa final'!#REF!),"")</f>
        <v>#REF!</v>
      </c>
      <c r="M18" s="323"/>
      <c r="N18" s="323" t="e">
        <f>IF(AND('Mapa final'!#REF!="Alta",'Mapa final'!#REF!="Leve"),CONCATENATE("R",'Mapa final'!#REF!),"")</f>
        <v>#REF!</v>
      </c>
      <c r="O18" s="324"/>
      <c r="P18" s="322" t="e">
        <f>IF(AND('Mapa final'!#REF!="Alta",'Mapa final'!#REF!="Menor"),CONCATENATE("R",'Mapa final'!#REF!),"")</f>
        <v>#REF!</v>
      </c>
      <c r="Q18" s="323"/>
      <c r="R18" s="323" t="e">
        <f>IF(AND('Mapa final'!#REF!="Alta",'Mapa final'!#REF!="Menor"),CONCATENATE("R",'Mapa final'!#REF!),"")</f>
        <v>#REF!</v>
      </c>
      <c r="S18" s="323"/>
      <c r="T18" s="323" t="e">
        <f>IF(AND('Mapa final'!#REF!="Alta",'Mapa final'!#REF!="Menor"),CONCATENATE("R",'Mapa final'!#REF!),"")</f>
        <v>#REF!</v>
      </c>
      <c r="U18" s="324"/>
      <c r="V18" s="305" t="e">
        <f>IF(AND('Mapa final'!#REF!="Alta",'Mapa final'!#REF!="Moderado"),CONCATENATE("R",'Mapa final'!#REF!),"")</f>
        <v>#REF!</v>
      </c>
      <c r="W18" s="302"/>
      <c r="X18" s="300" t="e">
        <f>IF(AND('Mapa final'!#REF!="Alta",'Mapa final'!#REF!="Moderado"),CONCATENATE("R",'Mapa final'!#REF!),"")</f>
        <v>#REF!</v>
      </c>
      <c r="Y18" s="300"/>
      <c r="Z18" s="300" t="e">
        <f>IF(AND('Mapa final'!#REF!="Alta",'Mapa final'!#REF!="Moderado"),CONCATENATE("R",'Mapa final'!#REF!),"")</f>
        <v>#REF!</v>
      </c>
      <c r="AA18" s="301"/>
      <c r="AB18" s="305" t="e">
        <f>IF(AND('Mapa final'!#REF!="Alta",'Mapa final'!#REF!="Mayor"),CONCATENATE("R",'Mapa final'!#REF!),"")</f>
        <v>#REF!</v>
      </c>
      <c r="AC18" s="302"/>
      <c r="AD18" s="300" t="e">
        <f>IF(AND('Mapa final'!#REF!="Alta",'Mapa final'!#REF!="Mayor"),CONCATENATE("R",'Mapa final'!#REF!),"")</f>
        <v>#REF!</v>
      </c>
      <c r="AE18" s="300"/>
      <c r="AF18" s="300" t="e">
        <f>IF(AND('Mapa final'!#REF!="Alta",'Mapa final'!#REF!="Mayor"),CONCATENATE("R",'Mapa final'!#REF!),"")</f>
        <v>#REF!</v>
      </c>
      <c r="AG18" s="301"/>
      <c r="AH18" s="313" t="e">
        <f>IF(AND('Mapa final'!#REF!="Alta",'Mapa final'!#REF!="Catastrófico"),CONCATENATE("R",'Mapa final'!#REF!),"")</f>
        <v>#REF!</v>
      </c>
      <c r="AI18" s="314"/>
      <c r="AJ18" s="314" t="e">
        <f>IF(AND('Mapa final'!#REF!="Alta",'Mapa final'!#REF!="Catastrófico"),CONCATENATE("R",'Mapa final'!#REF!),"")</f>
        <v>#REF!</v>
      </c>
      <c r="AK18" s="314"/>
      <c r="AL18" s="314" t="e">
        <f>IF(AND('Mapa final'!#REF!="Alta",'Mapa final'!#REF!="Catastrófico"),CONCATENATE("R",'Mapa final'!#REF!),"")</f>
        <v>#REF!</v>
      </c>
      <c r="AM18" s="315"/>
      <c r="AN18" s="70"/>
      <c r="AO18" s="267"/>
      <c r="AP18" s="268"/>
      <c r="AQ18" s="268"/>
      <c r="AR18" s="268"/>
      <c r="AS18" s="268"/>
      <c r="AT18" s="269"/>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53"/>
      <c r="C19" s="253"/>
      <c r="D19" s="254"/>
      <c r="E19" s="294"/>
      <c r="F19" s="295"/>
      <c r="G19" s="295"/>
      <c r="H19" s="295"/>
      <c r="I19" s="308"/>
      <c r="J19" s="322"/>
      <c r="K19" s="323"/>
      <c r="L19" s="323"/>
      <c r="M19" s="323"/>
      <c r="N19" s="323"/>
      <c r="O19" s="324"/>
      <c r="P19" s="322"/>
      <c r="Q19" s="323"/>
      <c r="R19" s="323"/>
      <c r="S19" s="323"/>
      <c r="T19" s="323"/>
      <c r="U19" s="324"/>
      <c r="V19" s="305"/>
      <c r="W19" s="302"/>
      <c r="X19" s="300"/>
      <c r="Y19" s="300"/>
      <c r="Z19" s="300"/>
      <c r="AA19" s="301"/>
      <c r="AB19" s="305"/>
      <c r="AC19" s="302"/>
      <c r="AD19" s="300"/>
      <c r="AE19" s="300"/>
      <c r="AF19" s="300"/>
      <c r="AG19" s="301"/>
      <c r="AH19" s="313"/>
      <c r="AI19" s="314"/>
      <c r="AJ19" s="314"/>
      <c r="AK19" s="314"/>
      <c r="AL19" s="314"/>
      <c r="AM19" s="315"/>
      <c r="AN19" s="70"/>
      <c r="AO19" s="267"/>
      <c r="AP19" s="268"/>
      <c r="AQ19" s="268"/>
      <c r="AR19" s="268"/>
      <c r="AS19" s="268"/>
      <c r="AT19" s="269"/>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53"/>
      <c r="C20" s="253"/>
      <c r="D20" s="254"/>
      <c r="E20" s="294"/>
      <c r="F20" s="295"/>
      <c r="G20" s="295"/>
      <c r="H20" s="295"/>
      <c r="I20" s="308"/>
      <c r="J20" s="322" t="e">
        <f>IF(AND('Mapa final'!#REF!="Alta",'Mapa final'!#REF!="Leve"),CONCATENATE("R",'Mapa final'!#REF!),"")</f>
        <v>#REF!</v>
      </c>
      <c r="K20" s="323"/>
      <c r="L20" s="323" t="e">
        <f>IF(AND('Mapa final'!#REF!="Alta",'Mapa final'!#REF!="Leve"),CONCATENATE("R",'Mapa final'!#REF!),"")</f>
        <v>#REF!</v>
      </c>
      <c r="M20" s="323"/>
      <c r="N20" s="323" t="e">
        <f>IF(AND('Mapa final'!#REF!="Alta",'Mapa final'!#REF!="Leve"),CONCATENATE("R",'Mapa final'!#REF!),"")</f>
        <v>#REF!</v>
      </c>
      <c r="O20" s="324"/>
      <c r="P20" s="322" t="e">
        <f>IF(AND('Mapa final'!#REF!="Alta",'Mapa final'!#REF!="Menor"),CONCATENATE("R",'Mapa final'!#REF!),"")</f>
        <v>#REF!</v>
      </c>
      <c r="Q20" s="323"/>
      <c r="R20" s="323" t="e">
        <f>IF(AND('Mapa final'!#REF!="Alta",'Mapa final'!#REF!="Menor"),CONCATENATE("R",'Mapa final'!#REF!),"")</f>
        <v>#REF!</v>
      </c>
      <c r="S20" s="323"/>
      <c r="T20" s="323" t="e">
        <f>IF(AND('Mapa final'!#REF!="Alta",'Mapa final'!#REF!="Menor"),CONCATENATE("R",'Mapa final'!#REF!),"")</f>
        <v>#REF!</v>
      </c>
      <c r="U20" s="324"/>
      <c r="V20" s="305" t="e">
        <f>IF(AND('Mapa final'!#REF!="Alta",'Mapa final'!#REF!="Moderado"),CONCATENATE("R",'Mapa final'!#REF!),"")</f>
        <v>#REF!</v>
      </c>
      <c r="W20" s="302"/>
      <c r="X20" s="300" t="e">
        <f>IF(AND('Mapa final'!#REF!="Alta",'Mapa final'!#REF!="Moderado"),CONCATENATE("R",'Mapa final'!#REF!),"")</f>
        <v>#REF!</v>
      </c>
      <c r="Y20" s="300"/>
      <c r="Z20" s="300" t="e">
        <f>IF(AND('Mapa final'!#REF!="Alta",'Mapa final'!#REF!="Moderado"),CONCATENATE("R",'Mapa final'!#REF!),"")</f>
        <v>#REF!</v>
      </c>
      <c r="AA20" s="301"/>
      <c r="AB20" s="305" t="e">
        <f>IF(AND('Mapa final'!#REF!="Alta",'Mapa final'!#REF!="Mayor"),CONCATENATE("R",'Mapa final'!#REF!),"")</f>
        <v>#REF!</v>
      </c>
      <c r="AC20" s="302"/>
      <c r="AD20" s="300" t="e">
        <f>IF(AND('Mapa final'!#REF!="Alta",'Mapa final'!#REF!="Mayor"),CONCATENATE("R",'Mapa final'!#REF!),"")</f>
        <v>#REF!</v>
      </c>
      <c r="AE20" s="300"/>
      <c r="AF20" s="300" t="e">
        <f>IF(AND('Mapa final'!#REF!="Alta",'Mapa final'!#REF!="Mayor"),CONCATENATE("R",'Mapa final'!#REF!),"")</f>
        <v>#REF!</v>
      </c>
      <c r="AG20" s="301"/>
      <c r="AH20" s="313" t="e">
        <f>IF(AND('Mapa final'!#REF!="Alta",'Mapa final'!#REF!="Catastrófico"),CONCATENATE("R",'Mapa final'!#REF!),"")</f>
        <v>#REF!</v>
      </c>
      <c r="AI20" s="314"/>
      <c r="AJ20" s="314" t="e">
        <f>IF(AND('Mapa final'!#REF!="Alta",'Mapa final'!#REF!="Catastrófico"),CONCATENATE("R",'Mapa final'!#REF!),"")</f>
        <v>#REF!</v>
      </c>
      <c r="AK20" s="314"/>
      <c r="AL20" s="314" t="e">
        <f>IF(AND('Mapa final'!#REF!="Alta",'Mapa final'!#REF!="Catastrófico"),CONCATENATE("R",'Mapa final'!#REF!),"")</f>
        <v>#REF!</v>
      </c>
      <c r="AM20" s="315"/>
      <c r="AN20" s="70"/>
      <c r="AO20" s="267"/>
      <c r="AP20" s="268"/>
      <c r="AQ20" s="268"/>
      <c r="AR20" s="268"/>
      <c r="AS20" s="268"/>
      <c r="AT20" s="269"/>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53"/>
      <c r="C21" s="253"/>
      <c r="D21" s="254"/>
      <c r="E21" s="297"/>
      <c r="F21" s="298"/>
      <c r="G21" s="298"/>
      <c r="H21" s="298"/>
      <c r="I21" s="298"/>
      <c r="J21" s="325"/>
      <c r="K21" s="326"/>
      <c r="L21" s="326"/>
      <c r="M21" s="326"/>
      <c r="N21" s="326"/>
      <c r="O21" s="327"/>
      <c r="P21" s="325"/>
      <c r="Q21" s="326"/>
      <c r="R21" s="326"/>
      <c r="S21" s="326"/>
      <c r="T21" s="326"/>
      <c r="U21" s="327"/>
      <c r="V21" s="310"/>
      <c r="W21" s="311"/>
      <c r="X21" s="311"/>
      <c r="Y21" s="311"/>
      <c r="Z21" s="311"/>
      <c r="AA21" s="312"/>
      <c r="AB21" s="310"/>
      <c r="AC21" s="311"/>
      <c r="AD21" s="311"/>
      <c r="AE21" s="311"/>
      <c r="AF21" s="311"/>
      <c r="AG21" s="312"/>
      <c r="AH21" s="316"/>
      <c r="AI21" s="317"/>
      <c r="AJ21" s="317"/>
      <c r="AK21" s="317"/>
      <c r="AL21" s="317"/>
      <c r="AM21" s="318"/>
      <c r="AN21" s="70"/>
      <c r="AO21" s="270"/>
      <c r="AP21" s="271"/>
      <c r="AQ21" s="271"/>
      <c r="AR21" s="271"/>
      <c r="AS21" s="271"/>
      <c r="AT21" s="27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53"/>
      <c r="C22" s="253"/>
      <c r="D22" s="254"/>
      <c r="E22" s="291" t="s">
        <v>113</v>
      </c>
      <c r="F22" s="292"/>
      <c r="G22" s="292"/>
      <c r="H22" s="292"/>
      <c r="I22" s="293"/>
      <c r="J22" s="328" t="str">
        <f ca="1">IF(AND('Mapa final'!$J$9="Media",'Mapa final'!$N$9="Leve"),CONCATENATE("R",'Mapa final'!$A$9),"")</f>
        <v/>
      </c>
      <c r="K22" s="329"/>
      <c r="L22" s="329" t="e">
        <f>IF(AND('Mapa final'!#REF!="Media",'Mapa final'!#REF!="Leve"),CONCATENATE("R",'Mapa final'!#REF!),"")</f>
        <v>#REF!</v>
      </c>
      <c r="M22" s="329"/>
      <c r="N22" s="329" t="e">
        <f>IF(AND('Mapa final'!#REF!="Media",'Mapa final'!#REF!="Leve"),CONCATENATE("R",'Mapa final'!#REF!),"")</f>
        <v>#REF!</v>
      </c>
      <c r="O22" s="330"/>
      <c r="P22" s="328" t="str">
        <f ca="1">IF(AND('Mapa final'!$J$9="Media",'Mapa final'!$N$9="Menor"),CONCATENATE("R",'Mapa final'!$A$9),"")</f>
        <v/>
      </c>
      <c r="Q22" s="329"/>
      <c r="R22" s="329" t="e">
        <f>IF(AND('Mapa final'!#REF!="Media",'Mapa final'!#REF!="Menor"),CONCATENATE("R",'Mapa final'!#REF!),"")</f>
        <v>#REF!</v>
      </c>
      <c r="S22" s="329"/>
      <c r="T22" s="329" t="e">
        <f>IF(AND('Mapa final'!#REF!="Media",'Mapa final'!#REF!="Menor"),CONCATENATE("R",'Mapa final'!#REF!),"")</f>
        <v>#REF!</v>
      </c>
      <c r="U22" s="330"/>
      <c r="V22" s="328" t="str">
        <f ca="1">IF(AND('Mapa final'!$J$9="Media",'Mapa final'!$N$9="Moderado"),CONCATENATE("R",'Mapa final'!$A$9),"")</f>
        <v/>
      </c>
      <c r="W22" s="329"/>
      <c r="X22" s="329" t="e">
        <f>IF(AND('Mapa final'!#REF!="Media",'Mapa final'!#REF!="Moderado"),CONCATENATE("R",'Mapa final'!#REF!),"")</f>
        <v>#REF!</v>
      </c>
      <c r="Y22" s="329"/>
      <c r="Z22" s="329" t="e">
        <f>IF(AND('Mapa final'!#REF!="Media",'Mapa final'!#REF!="Moderado"),CONCATENATE("R",'Mapa final'!#REF!),"")</f>
        <v>#REF!</v>
      </c>
      <c r="AA22" s="330"/>
      <c r="AB22" s="303" t="str">
        <f ca="1">IF(AND('Mapa final'!$J$9="Media",'Mapa final'!$N$9="Mayor"),CONCATENATE("R",'Mapa final'!$A$9),"")</f>
        <v>R1</v>
      </c>
      <c r="AC22" s="304"/>
      <c r="AD22" s="304" t="e">
        <f>IF(AND('Mapa final'!#REF!="Media",'Mapa final'!#REF!="Mayor"),CONCATENATE("R",'Mapa final'!#REF!),"")</f>
        <v>#REF!</v>
      </c>
      <c r="AE22" s="304"/>
      <c r="AF22" s="304" t="e">
        <f>IF(AND('Mapa final'!#REF!="Media",'Mapa final'!#REF!="Mayor"),CONCATENATE("R",'Mapa final'!#REF!),"")</f>
        <v>#REF!</v>
      </c>
      <c r="AG22" s="306"/>
      <c r="AH22" s="319" t="str">
        <f ca="1">IF(AND('Mapa final'!$J$9="Media",'Mapa final'!$N$9="Catastrófico"),CONCATENATE("R",'Mapa final'!$A$9),"")</f>
        <v/>
      </c>
      <c r="AI22" s="320"/>
      <c r="AJ22" s="320" t="e">
        <f>IF(AND('Mapa final'!#REF!="Media",'Mapa final'!#REF!="Catastrófico"),CONCATENATE("R",'Mapa final'!#REF!),"")</f>
        <v>#REF!</v>
      </c>
      <c r="AK22" s="320"/>
      <c r="AL22" s="320" t="e">
        <f>IF(AND('Mapa final'!#REF!="Media",'Mapa final'!#REF!="Catastrófico"),CONCATENATE("R",'Mapa final'!#REF!),"")</f>
        <v>#REF!</v>
      </c>
      <c r="AM22" s="321"/>
      <c r="AN22" s="70"/>
      <c r="AO22" s="273" t="s">
        <v>77</v>
      </c>
      <c r="AP22" s="274"/>
      <c r="AQ22" s="274"/>
      <c r="AR22" s="274"/>
      <c r="AS22" s="274"/>
      <c r="AT22" s="275"/>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53"/>
      <c r="C23" s="253"/>
      <c r="D23" s="254"/>
      <c r="E23" s="294"/>
      <c r="F23" s="295"/>
      <c r="G23" s="295"/>
      <c r="H23" s="295"/>
      <c r="I23" s="296"/>
      <c r="J23" s="322"/>
      <c r="K23" s="323"/>
      <c r="L23" s="323"/>
      <c r="M23" s="323"/>
      <c r="N23" s="323"/>
      <c r="O23" s="324"/>
      <c r="P23" s="322"/>
      <c r="Q23" s="323"/>
      <c r="R23" s="323"/>
      <c r="S23" s="323"/>
      <c r="T23" s="323"/>
      <c r="U23" s="324"/>
      <c r="V23" s="322"/>
      <c r="W23" s="323"/>
      <c r="X23" s="323"/>
      <c r="Y23" s="323"/>
      <c r="Z23" s="323"/>
      <c r="AA23" s="324"/>
      <c r="AB23" s="305"/>
      <c r="AC23" s="302"/>
      <c r="AD23" s="302"/>
      <c r="AE23" s="302"/>
      <c r="AF23" s="302"/>
      <c r="AG23" s="301"/>
      <c r="AH23" s="313"/>
      <c r="AI23" s="314"/>
      <c r="AJ23" s="314"/>
      <c r="AK23" s="314"/>
      <c r="AL23" s="314"/>
      <c r="AM23" s="315"/>
      <c r="AN23" s="70"/>
      <c r="AO23" s="276"/>
      <c r="AP23" s="277"/>
      <c r="AQ23" s="277"/>
      <c r="AR23" s="277"/>
      <c r="AS23" s="277"/>
      <c r="AT23" s="27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53"/>
      <c r="C24" s="253"/>
      <c r="D24" s="254"/>
      <c r="E24" s="294"/>
      <c r="F24" s="295"/>
      <c r="G24" s="295"/>
      <c r="H24" s="295"/>
      <c r="I24" s="296"/>
      <c r="J24" s="322" t="e">
        <f>IF(AND('Mapa final'!#REF!="Media",'Mapa final'!#REF!="Leve"),CONCATENATE("R",'Mapa final'!#REF!),"")</f>
        <v>#REF!</v>
      </c>
      <c r="K24" s="323"/>
      <c r="L24" s="323" t="e">
        <f>IF(AND('Mapa final'!#REF!="Media",'Mapa final'!#REF!="Leve"),CONCATENATE("R",'Mapa final'!#REF!),"")</f>
        <v>#REF!</v>
      </c>
      <c r="M24" s="323"/>
      <c r="N24" s="323" t="e">
        <f>IF(AND('Mapa final'!#REF!="Media",'Mapa final'!#REF!="Leve"),CONCATENATE("R",'Mapa final'!#REF!),"")</f>
        <v>#REF!</v>
      </c>
      <c r="O24" s="324"/>
      <c r="P24" s="322" t="e">
        <f>IF(AND('Mapa final'!#REF!="Media",'Mapa final'!#REF!="Menor"),CONCATENATE("R",'Mapa final'!#REF!),"")</f>
        <v>#REF!</v>
      </c>
      <c r="Q24" s="323"/>
      <c r="R24" s="323" t="e">
        <f>IF(AND('Mapa final'!#REF!="Media",'Mapa final'!#REF!="Menor"),CONCATENATE("R",'Mapa final'!#REF!),"")</f>
        <v>#REF!</v>
      </c>
      <c r="S24" s="323"/>
      <c r="T24" s="323" t="e">
        <f>IF(AND('Mapa final'!#REF!="Media",'Mapa final'!#REF!="Menor"),CONCATENATE("R",'Mapa final'!#REF!),"")</f>
        <v>#REF!</v>
      </c>
      <c r="U24" s="324"/>
      <c r="V24" s="322" t="e">
        <f>IF(AND('Mapa final'!#REF!="Media",'Mapa final'!#REF!="Moderado"),CONCATENATE("R",'Mapa final'!#REF!),"")</f>
        <v>#REF!</v>
      </c>
      <c r="W24" s="323"/>
      <c r="X24" s="323" t="e">
        <f>IF(AND('Mapa final'!#REF!="Media",'Mapa final'!#REF!="Moderado"),CONCATENATE("R",'Mapa final'!#REF!),"")</f>
        <v>#REF!</v>
      </c>
      <c r="Y24" s="323"/>
      <c r="Z24" s="323" t="e">
        <f>IF(AND('Mapa final'!#REF!="Media",'Mapa final'!#REF!="Moderado"),CONCATENATE("R",'Mapa final'!#REF!),"")</f>
        <v>#REF!</v>
      </c>
      <c r="AA24" s="324"/>
      <c r="AB24" s="305" t="e">
        <f>IF(AND('Mapa final'!#REF!="Media",'Mapa final'!#REF!="Mayor"),CONCATENATE("R",'Mapa final'!#REF!),"")</f>
        <v>#REF!</v>
      </c>
      <c r="AC24" s="302"/>
      <c r="AD24" s="300" t="e">
        <f>IF(AND('Mapa final'!#REF!="Media",'Mapa final'!#REF!="Mayor"),CONCATENATE("R",'Mapa final'!#REF!),"")</f>
        <v>#REF!</v>
      </c>
      <c r="AE24" s="300"/>
      <c r="AF24" s="300" t="e">
        <f>IF(AND('Mapa final'!#REF!="Media",'Mapa final'!#REF!="Mayor"),CONCATENATE("R",'Mapa final'!#REF!),"")</f>
        <v>#REF!</v>
      </c>
      <c r="AG24" s="301"/>
      <c r="AH24" s="313" t="e">
        <f>IF(AND('Mapa final'!#REF!="Media",'Mapa final'!#REF!="Catastrófico"),CONCATENATE("R",'Mapa final'!#REF!),"")</f>
        <v>#REF!</v>
      </c>
      <c r="AI24" s="314"/>
      <c r="AJ24" s="314" t="e">
        <f>IF(AND('Mapa final'!#REF!="Media",'Mapa final'!#REF!="Catastrófico"),CONCATENATE("R",'Mapa final'!#REF!),"")</f>
        <v>#REF!</v>
      </c>
      <c r="AK24" s="314"/>
      <c r="AL24" s="314" t="e">
        <f>IF(AND('Mapa final'!#REF!="Media",'Mapa final'!#REF!="Catastrófico"),CONCATENATE("R",'Mapa final'!#REF!),"")</f>
        <v>#REF!</v>
      </c>
      <c r="AM24" s="315"/>
      <c r="AN24" s="70"/>
      <c r="AO24" s="276"/>
      <c r="AP24" s="277"/>
      <c r="AQ24" s="277"/>
      <c r="AR24" s="277"/>
      <c r="AS24" s="277"/>
      <c r="AT24" s="27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53"/>
      <c r="C25" s="253"/>
      <c r="D25" s="254"/>
      <c r="E25" s="294"/>
      <c r="F25" s="295"/>
      <c r="G25" s="295"/>
      <c r="H25" s="295"/>
      <c r="I25" s="296"/>
      <c r="J25" s="322"/>
      <c r="K25" s="323"/>
      <c r="L25" s="323"/>
      <c r="M25" s="323"/>
      <c r="N25" s="323"/>
      <c r="O25" s="324"/>
      <c r="P25" s="322"/>
      <c r="Q25" s="323"/>
      <c r="R25" s="323"/>
      <c r="S25" s="323"/>
      <c r="T25" s="323"/>
      <c r="U25" s="324"/>
      <c r="V25" s="322"/>
      <c r="W25" s="323"/>
      <c r="X25" s="323"/>
      <c r="Y25" s="323"/>
      <c r="Z25" s="323"/>
      <c r="AA25" s="324"/>
      <c r="AB25" s="305"/>
      <c r="AC25" s="302"/>
      <c r="AD25" s="300"/>
      <c r="AE25" s="300"/>
      <c r="AF25" s="300"/>
      <c r="AG25" s="301"/>
      <c r="AH25" s="313"/>
      <c r="AI25" s="314"/>
      <c r="AJ25" s="314"/>
      <c r="AK25" s="314"/>
      <c r="AL25" s="314"/>
      <c r="AM25" s="315"/>
      <c r="AN25" s="70"/>
      <c r="AO25" s="276"/>
      <c r="AP25" s="277"/>
      <c r="AQ25" s="277"/>
      <c r="AR25" s="277"/>
      <c r="AS25" s="277"/>
      <c r="AT25" s="278"/>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53"/>
      <c r="C26" s="253"/>
      <c r="D26" s="254"/>
      <c r="E26" s="294"/>
      <c r="F26" s="295"/>
      <c r="G26" s="295"/>
      <c r="H26" s="295"/>
      <c r="I26" s="296"/>
      <c r="J26" s="322" t="e">
        <f>IF(AND('Mapa final'!#REF!="Media",'Mapa final'!#REF!="Leve"),CONCATENATE("R",'Mapa final'!#REF!),"")</f>
        <v>#REF!</v>
      </c>
      <c r="K26" s="323"/>
      <c r="L26" s="323" t="e">
        <f>IF(AND('Mapa final'!#REF!="Media",'Mapa final'!#REF!="Leve"),CONCATENATE("R",'Mapa final'!#REF!),"")</f>
        <v>#REF!</v>
      </c>
      <c r="M26" s="323"/>
      <c r="N26" s="323" t="e">
        <f>IF(AND('Mapa final'!#REF!="Media",'Mapa final'!#REF!="Leve"),CONCATENATE("R",'Mapa final'!#REF!),"")</f>
        <v>#REF!</v>
      </c>
      <c r="O26" s="324"/>
      <c r="P26" s="322" t="e">
        <f>IF(AND('Mapa final'!#REF!="Media",'Mapa final'!#REF!="Menor"),CONCATENATE("R",'Mapa final'!#REF!),"")</f>
        <v>#REF!</v>
      </c>
      <c r="Q26" s="323"/>
      <c r="R26" s="323" t="e">
        <f>IF(AND('Mapa final'!#REF!="Media",'Mapa final'!#REF!="Menor"),CONCATENATE("R",'Mapa final'!#REF!),"")</f>
        <v>#REF!</v>
      </c>
      <c r="S26" s="323"/>
      <c r="T26" s="323" t="e">
        <f>IF(AND('Mapa final'!#REF!="Media",'Mapa final'!#REF!="Menor"),CONCATENATE("R",'Mapa final'!#REF!),"")</f>
        <v>#REF!</v>
      </c>
      <c r="U26" s="324"/>
      <c r="V26" s="322" t="e">
        <f>IF(AND('Mapa final'!#REF!="Media",'Mapa final'!#REF!="Moderado"),CONCATENATE("R",'Mapa final'!#REF!),"")</f>
        <v>#REF!</v>
      </c>
      <c r="W26" s="323"/>
      <c r="X26" s="323" t="e">
        <f>IF(AND('Mapa final'!#REF!="Media",'Mapa final'!#REF!="Moderado"),CONCATENATE("R",'Mapa final'!#REF!),"")</f>
        <v>#REF!</v>
      </c>
      <c r="Y26" s="323"/>
      <c r="Z26" s="323" t="e">
        <f>IF(AND('Mapa final'!#REF!="Media",'Mapa final'!#REF!="Moderado"),CONCATENATE("R",'Mapa final'!#REF!),"")</f>
        <v>#REF!</v>
      </c>
      <c r="AA26" s="324"/>
      <c r="AB26" s="305" t="e">
        <f>IF(AND('Mapa final'!#REF!="Media",'Mapa final'!#REF!="Mayor"),CONCATENATE("R",'Mapa final'!#REF!),"")</f>
        <v>#REF!</v>
      </c>
      <c r="AC26" s="302"/>
      <c r="AD26" s="300" t="e">
        <f>IF(AND('Mapa final'!#REF!="Media",'Mapa final'!#REF!="Mayor"),CONCATENATE("R",'Mapa final'!#REF!),"")</f>
        <v>#REF!</v>
      </c>
      <c r="AE26" s="300"/>
      <c r="AF26" s="300" t="e">
        <f>IF(AND('Mapa final'!#REF!="Media",'Mapa final'!#REF!="Mayor"),CONCATENATE("R",'Mapa final'!#REF!),"")</f>
        <v>#REF!</v>
      </c>
      <c r="AG26" s="301"/>
      <c r="AH26" s="313" t="e">
        <f>IF(AND('Mapa final'!#REF!="Media",'Mapa final'!#REF!="Catastrófico"),CONCATENATE("R",'Mapa final'!#REF!),"")</f>
        <v>#REF!</v>
      </c>
      <c r="AI26" s="314"/>
      <c r="AJ26" s="314" t="e">
        <f>IF(AND('Mapa final'!#REF!="Media",'Mapa final'!#REF!="Catastrófico"),CONCATENATE("R",'Mapa final'!#REF!),"")</f>
        <v>#REF!</v>
      </c>
      <c r="AK26" s="314"/>
      <c r="AL26" s="314" t="e">
        <f>IF(AND('Mapa final'!#REF!="Media",'Mapa final'!#REF!="Catastrófico"),CONCATENATE("R",'Mapa final'!#REF!),"")</f>
        <v>#REF!</v>
      </c>
      <c r="AM26" s="315"/>
      <c r="AN26" s="70"/>
      <c r="AO26" s="276"/>
      <c r="AP26" s="277"/>
      <c r="AQ26" s="277"/>
      <c r="AR26" s="277"/>
      <c r="AS26" s="277"/>
      <c r="AT26" s="27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53"/>
      <c r="C27" s="253"/>
      <c r="D27" s="254"/>
      <c r="E27" s="294"/>
      <c r="F27" s="295"/>
      <c r="G27" s="295"/>
      <c r="H27" s="295"/>
      <c r="I27" s="296"/>
      <c r="J27" s="322"/>
      <c r="K27" s="323"/>
      <c r="L27" s="323"/>
      <c r="M27" s="323"/>
      <c r="N27" s="323"/>
      <c r="O27" s="324"/>
      <c r="P27" s="322"/>
      <c r="Q27" s="323"/>
      <c r="R27" s="323"/>
      <c r="S27" s="323"/>
      <c r="T27" s="323"/>
      <c r="U27" s="324"/>
      <c r="V27" s="322"/>
      <c r="W27" s="323"/>
      <c r="X27" s="323"/>
      <c r="Y27" s="323"/>
      <c r="Z27" s="323"/>
      <c r="AA27" s="324"/>
      <c r="AB27" s="305"/>
      <c r="AC27" s="302"/>
      <c r="AD27" s="300"/>
      <c r="AE27" s="300"/>
      <c r="AF27" s="300"/>
      <c r="AG27" s="301"/>
      <c r="AH27" s="313"/>
      <c r="AI27" s="314"/>
      <c r="AJ27" s="314"/>
      <c r="AK27" s="314"/>
      <c r="AL27" s="314"/>
      <c r="AM27" s="315"/>
      <c r="AN27" s="70"/>
      <c r="AO27" s="276"/>
      <c r="AP27" s="277"/>
      <c r="AQ27" s="277"/>
      <c r="AR27" s="277"/>
      <c r="AS27" s="277"/>
      <c r="AT27" s="278"/>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53"/>
      <c r="C28" s="253"/>
      <c r="D28" s="254"/>
      <c r="E28" s="294"/>
      <c r="F28" s="295"/>
      <c r="G28" s="295"/>
      <c r="H28" s="295"/>
      <c r="I28" s="296"/>
      <c r="J28" s="322" t="e">
        <f>IF(AND('Mapa final'!#REF!="Media",'Mapa final'!#REF!="Leve"),CONCATENATE("R",'Mapa final'!#REF!),"")</f>
        <v>#REF!</v>
      </c>
      <c r="K28" s="323"/>
      <c r="L28" s="323" t="e">
        <f>IF(AND('Mapa final'!#REF!="Media",'Mapa final'!#REF!="Leve"),CONCATENATE("R",'Mapa final'!#REF!),"")</f>
        <v>#REF!</v>
      </c>
      <c r="M28" s="323"/>
      <c r="N28" s="323" t="e">
        <f>IF(AND('Mapa final'!#REF!="Media",'Mapa final'!#REF!="Leve"),CONCATENATE("R",'Mapa final'!#REF!),"")</f>
        <v>#REF!</v>
      </c>
      <c r="O28" s="324"/>
      <c r="P28" s="322" t="e">
        <f>IF(AND('Mapa final'!#REF!="Media",'Mapa final'!#REF!="Menor"),CONCATENATE("R",'Mapa final'!#REF!),"")</f>
        <v>#REF!</v>
      </c>
      <c r="Q28" s="323"/>
      <c r="R28" s="323" t="e">
        <f>IF(AND('Mapa final'!#REF!="Media",'Mapa final'!#REF!="Menor"),CONCATENATE("R",'Mapa final'!#REF!),"")</f>
        <v>#REF!</v>
      </c>
      <c r="S28" s="323"/>
      <c r="T28" s="323" t="e">
        <f>IF(AND('Mapa final'!#REF!="Media",'Mapa final'!#REF!="Menor"),CONCATENATE("R",'Mapa final'!#REF!),"")</f>
        <v>#REF!</v>
      </c>
      <c r="U28" s="324"/>
      <c r="V28" s="322" t="e">
        <f>IF(AND('Mapa final'!#REF!="Media",'Mapa final'!#REF!="Moderado"),CONCATENATE("R",'Mapa final'!#REF!),"")</f>
        <v>#REF!</v>
      </c>
      <c r="W28" s="323"/>
      <c r="X28" s="323" t="e">
        <f>IF(AND('Mapa final'!#REF!="Media",'Mapa final'!#REF!="Moderado"),CONCATENATE("R",'Mapa final'!#REF!),"")</f>
        <v>#REF!</v>
      </c>
      <c r="Y28" s="323"/>
      <c r="Z28" s="323" t="e">
        <f>IF(AND('Mapa final'!#REF!="Media",'Mapa final'!#REF!="Moderado"),CONCATENATE("R",'Mapa final'!#REF!),"")</f>
        <v>#REF!</v>
      </c>
      <c r="AA28" s="324"/>
      <c r="AB28" s="305" t="e">
        <f>IF(AND('Mapa final'!#REF!="Media",'Mapa final'!#REF!="Mayor"),CONCATENATE("R",'Mapa final'!#REF!),"")</f>
        <v>#REF!</v>
      </c>
      <c r="AC28" s="302"/>
      <c r="AD28" s="300" t="e">
        <f>IF(AND('Mapa final'!#REF!="Media",'Mapa final'!#REF!="Mayor"),CONCATENATE("R",'Mapa final'!#REF!),"")</f>
        <v>#REF!</v>
      </c>
      <c r="AE28" s="300"/>
      <c r="AF28" s="300" t="e">
        <f>IF(AND('Mapa final'!#REF!="Media",'Mapa final'!#REF!="Mayor"),CONCATENATE("R",'Mapa final'!#REF!),"")</f>
        <v>#REF!</v>
      </c>
      <c r="AG28" s="301"/>
      <c r="AH28" s="313" t="e">
        <f>IF(AND('Mapa final'!#REF!="Media",'Mapa final'!#REF!="Catastrófico"),CONCATENATE("R",'Mapa final'!#REF!),"")</f>
        <v>#REF!</v>
      </c>
      <c r="AI28" s="314"/>
      <c r="AJ28" s="314" t="e">
        <f>IF(AND('Mapa final'!#REF!="Media",'Mapa final'!#REF!="Catastrófico"),CONCATENATE("R",'Mapa final'!#REF!),"")</f>
        <v>#REF!</v>
      </c>
      <c r="AK28" s="314"/>
      <c r="AL28" s="314" t="e">
        <f>IF(AND('Mapa final'!#REF!="Media",'Mapa final'!#REF!="Catastrófico"),CONCATENATE("R",'Mapa final'!#REF!),"")</f>
        <v>#REF!</v>
      </c>
      <c r="AM28" s="315"/>
      <c r="AN28" s="70"/>
      <c r="AO28" s="276"/>
      <c r="AP28" s="277"/>
      <c r="AQ28" s="277"/>
      <c r="AR28" s="277"/>
      <c r="AS28" s="277"/>
      <c r="AT28" s="278"/>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53"/>
      <c r="C29" s="253"/>
      <c r="D29" s="254"/>
      <c r="E29" s="297"/>
      <c r="F29" s="298"/>
      <c r="G29" s="298"/>
      <c r="H29" s="298"/>
      <c r="I29" s="299"/>
      <c r="J29" s="322"/>
      <c r="K29" s="323"/>
      <c r="L29" s="323"/>
      <c r="M29" s="323"/>
      <c r="N29" s="323"/>
      <c r="O29" s="324"/>
      <c r="P29" s="325"/>
      <c r="Q29" s="326"/>
      <c r="R29" s="326"/>
      <c r="S29" s="326"/>
      <c r="T29" s="326"/>
      <c r="U29" s="327"/>
      <c r="V29" s="325"/>
      <c r="W29" s="326"/>
      <c r="X29" s="326"/>
      <c r="Y29" s="326"/>
      <c r="Z29" s="326"/>
      <c r="AA29" s="327"/>
      <c r="AB29" s="310"/>
      <c r="AC29" s="311"/>
      <c r="AD29" s="311"/>
      <c r="AE29" s="311"/>
      <c r="AF29" s="311"/>
      <c r="AG29" s="312"/>
      <c r="AH29" s="316"/>
      <c r="AI29" s="317"/>
      <c r="AJ29" s="317"/>
      <c r="AK29" s="317"/>
      <c r="AL29" s="317"/>
      <c r="AM29" s="318"/>
      <c r="AN29" s="70"/>
      <c r="AO29" s="279"/>
      <c r="AP29" s="280"/>
      <c r="AQ29" s="280"/>
      <c r="AR29" s="280"/>
      <c r="AS29" s="280"/>
      <c r="AT29" s="28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53"/>
      <c r="C30" s="253"/>
      <c r="D30" s="254"/>
      <c r="E30" s="291" t="s">
        <v>110</v>
      </c>
      <c r="F30" s="292"/>
      <c r="G30" s="292"/>
      <c r="H30" s="292"/>
      <c r="I30" s="292"/>
      <c r="J30" s="337" t="str">
        <f ca="1">IF(AND('Mapa final'!$J$9="Baja",'Mapa final'!$N$9="Leve"),CONCATENATE("R",'Mapa final'!$A$9),"")</f>
        <v/>
      </c>
      <c r="K30" s="338"/>
      <c r="L30" s="338" t="e">
        <f>IF(AND('Mapa final'!#REF!="Baja",'Mapa final'!#REF!="Leve"),CONCATENATE("R",'Mapa final'!#REF!),"")</f>
        <v>#REF!</v>
      </c>
      <c r="M30" s="338"/>
      <c r="N30" s="338" t="e">
        <f>IF(AND('Mapa final'!#REF!="Baja",'Mapa final'!#REF!="Leve"),CONCATENATE("R",'Mapa final'!#REF!),"")</f>
        <v>#REF!</v>
      </c>
      <c r="O30" s="339"/>
      <c r="P30" s="329" t="str">
        <f ca="1">IF(AND('Mapa final'!$J$9="Baja",'Mapa final'!$N$9="Menor"),CONCATENATE("R",'Mapa final'!$A$9),"")</f>
        <v/>
      </c>
      <c r="Q30" s="329"/>
      <c r="R30" s="329" t="e">
        <f>IF(AND('Mapa final'!#REF!="Baja",'Mapa final'!#REF!="Menor"),CONCATENATE("R",'Mapa final'!#REF!),"")</f>
        <v>#REF!</v>
      </c>
      <c r="S30" s="329"/>
      <c r="T30" s="329" t="e">
        <f>IF(AND('Mapa final'!#REF!="Baja",'Mapa final'!#REF!="Menor"),CONCATENATE("R",'Mapa final'!#REF!),"")</f>
        <v>#REF!</v>
      </c>
      <c r="U30" s="330"/>
      <c r="V30" s="328" t="str">
        <f ca="1">IF(AND('Mapa final'!$J$9="Baja",'Mapa final'!$N$9="Moderado"),CONCATENATE("R",'Mapa final'!$A$9),"")</f>
        <v/>
      </c>
      <c r="W30" s="329"/>
      <c r="X30" s="329" t="e">
        <f>IF(AND('Mapa final'!#REF!="Baja",'Mapa final'!#REF!="Moderado"),CONCATENATE("R",'Mapa final'!#REF!),"")</f>
        <v>#REF!</v>
      </c>
      <c r="Y30" s="329"/>
      <c r="Z30" s="329" t="e">
        <f>IF(AND('Mapa final'!#REF!="Baja",'Mapa final'!#REF!="Moderado"),CONCATENATE("R",'Mapa final'!#REF!),"")</f>
        <v>#REF!</v>
      </c>
      <c r="AA30" s="330"/>
      <c r="AB30" s="303" t="str">
        <f ca="1">IF(AND('Mapa final'!$J$9="Baja",'Mapa final'!$N$9="Mayor"),CONCATENATE("R",'Mapa final'!$A$9),"")</f>
        <v/>
      </c>
      <c r="AC30" s="304"/>
      <c r="AD30" s="304" t="e">
        <f>IF(AND('Mapa final'!#REF!="Baja",'Mapa final'!#REF!="Mayor"),CONCATENATE("R",'Mapa final'!#REF!),"")</f>
        <v>#REF!</v>
      </c>
      <c r="AE30" s="304"/>
      <c r="AF30" s="304" t="e">
        <f>IF(AND('Mapa final'!#REF!="Baja",'Mapa final'!#REF!="Mayor"),CONCATENATE("R",'Mapa final'!#REF!),"")</f>
        <v>#REF!</v>
      </c>
      <c r="AG30" s="306"/>
      <c r="AH30" s="319" t="str">
        <f ca="1">IF(AND('Mapa final'!$J$9="Baja",'Mapa final'!$N$9="Catastrófico"),CONCATENATE("R",'Mapa final'!$A$9),"")</f>
        <v/>
      </c>
      <c r="AI30" s="320"/>
      <c r="AJ30" s="320" t="e">
        <f>IF(AND('Mapa final'!#REF!="Baja",'Mapa final'!#REF!="Catastrófico"),CONCATENATE("R",'Mapa final'!#REF!),"")</f>
        <v>#REF!</v>
      </c>
      <c r="AK30" s="320"/>
      <c r="AL30" s="320" t="e">
        <f>IF(AND('Mapa final'!#REF!="Baja",'Mapa final'!#REF!="Catastrófico"),CONCATENATE("R",'Mapa final'!#REF!),"")</f>
        <v>#REF!</v>
      </c>
      <c r="AM30" s="321"/>
      <c r="AN30" s="70"/>
      <c r="AO30" s="282" t="s">
        <v>78</v>
      </c>
      <c r="AP30" s="283"/>
      <c r="AQ30" s="283"/>
      <c r="AR30" s="283"/>
      <c r="AS30" s="283"/>
      <c r="AT30" s="284"/>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53"/>
      <c r="C31" s="253"/>
      <c r="D31" s="254"/>
      <c r="E31" s="294"/>
      <c r="F31" s="295"/>
      <c r="G31" s="295"/>
      <c r="H31" s="295"/>
      <c r="I31" s="308"/>
      <c r="J31" s="333"/>
      <c r="K31" s="331"/>
      <c r="L31" s="331"/>
      <c r="M31" s="331"/>
      <c r="N31" s="331"/>
      <c r="O31" s="332"/>
      <c r="P31" s="323"/>
      <c r="Q31" s="323"/>
      <c r="R31" s="323"/>
      <c r="S31" s="323"/>
      <c r="T31" s="323"/>
      <c r="U31" s="324"/>
      <c r="V31" s="322"/>
      <c r="W31" s="323"/>
      <c r="X31" s="323"/>
      <c r="Y31" s="323"/>
      <c r="Z31" s="323"/>
      <c r="AA31" s="324"/>
      <c r="AB31" s="305"/>
      <c r="AC31" s="302"/>
      <c r="AD31" s="302"/>
      <c r="AE31" s="302"/>
      <c r="AF31" s="302"/>
      <c r="AG31" s="301"/>
      <c r="AH31" s="313"/>
      <c r="AI31" s="314"/>
      <c r="AJ31" s="314"/>
      <c r="AK31" s="314"/>
      <c r="AL31" s="314"/>
      <c r="AM31" s="315"/>
      <c r="AN31" s="70"/>
      <c r="AO31" s="285"/>
      <c r="AP31" s="286"/>
      <c r="AQ31" s="286"/>
      <c r="AR31" s="286"/>
      <c r="AS31" s="286"/>
      <c r="AT31" s="287"/>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53"/>
      <c r="C32" s="253"/>
      <c r="D32" s="254"/>
      <c r="E32" s="294"/>
      <c r="F32" s="295"/>
      <c r="G32" s="295"/>
      <c r="H32" s="295"/>
      <c r="I32" s="308"/>
      <c r="J32" s="333" t="e">
        <f>IF(AND('Mapa final'!#REF!="Baja",'Mapa final'!#REF!="Leve"),CONCATENATE("R",'Mapa final'!#REF!),"")</f>
        <v>#REF!</v>
      </c>
      <c r="K32" s="331"/>
      <c r="L32" s="331" t="e">
        <f>IF(AND('Mapa final'!#REF!="Baja",'Mapa final'!#REF!="Leve"),CONCATENATE("R",'Mapa final'!#REF!),"")</f>
        <v>#REF!</v>
      </c>
      <c r="M32" s="331"/>
      <c r="N32" s="331" t="e">
        <f>IF(AND('Mapa final'!#REF!="Baja",'Mapa final'!#REF!="Leve"),CONCATENATE("R",'Mapa final'!#REF!),"")</f>
        <v>#REF!</v>
      </c>
      <c r="O32" s="332"/>
      <c r="P32" s="323" t="e">
        <f>IF(AND('Mapa final'!#REF!="Baja",'Mapa final'!#REF!="Menor"),CONCATENATE("R",'Mapa final'!#REF!),"")</f>
        <v>#REF!</v>
      </c>
      <c r="Q32" s="323"/>
      <c r="R32" s="323" t="e">
        <f>IF(AND('Mapa final'!#REF!="Baja",'Mapa final'!#REF!="Menor"),CONCATENATE("R",'Mapa final'!#REF!),"")</f>
        <v>#REF!</v>
      </c>
      <c r="S32" s="323"/>
      <c r="T32" s="323" t="e">
        <f>IF(AND('Mapa final'!#REF!="Baja",'Mapa final'!#REF!="Menor"),CONCATENATE("R",'Mapa final'!#REF!),"")</f>
        <v>#REF!</v>
      </c>
      <c r="U32" s="324"/>
      <c r="V32" s="322" t="e">
        <f>IF(AND('Mapa final'!#REF!="Baja",'Mapa final'!#REF!="Moderado"),CONCATENATE("R",'Mapa final'!#REF!),"")</f>
        <v>#REF!</v>
      </c>
      <c r="W32" s="323"/>
      <c r="X32" s="323" t="e">
        <f>IF(AND('Mapa final'!#REF!="Baja",'Mapa final'!#REF!="Moderado"),CONCATENATE("R",'Mapa final'!#REF!),"")</f>
        <v>#REF!</v>
      </c>
      <c r="Y32" s="323"/>
      <c r="Z32" s="323" t="e">
        <f>IF(AND('Mapa final'!#REF!="Baja",'Mapa final'!#REF!="Moderado"),CONCATENATE("R",'Mapa final'!#REF!),"")</f>
        <v>#REF!</v>
      </c>
      <c r="AA32" s="324"/>
      <c r="AB32" s="305" t="e">
        <f>IF(AND('Mapa final'!#REF!="Baja",'Mapa final'!#REF!="Mayor"),CONCATENATE("R",'Mapa final'!#REF!),"")</f>
        <v>#REF!</v>
      </c>
      <c r="AC32" s="302"/>
      <c r="AD32" s="300" t="e">
        <f>IF(AND('Mapa final'!#REF!="Baja",'Mapa final'!#REF!="Mayor"),CONCATENATE("R",'Mapa final'!#REF!),"")</f>
        <v>#REF!</v>
      </c>
      <c r="AE32" s="300"/>
      <c r="AF32" s="300" t="e">
        <f>IF(AND('Mapa final'!#REF!="Baja",'Mapa final'!#REF!="Mayor"),CONCATENATE("R",'Mapa final'!#REF!),"")</f>
        <v>#REF!</v>
      </c>
      <c r="AG32" s="301"/>
      <c r="AH32" s="313" t="e">
        <f>IF(AND('Mapa final'!#REF!="Baja",'Mapa final'!#REF!="Catastrófico"),CONCATENATE("R",'Mapa final'!#REF!),"")</f>
        <v>#REF!</v>
      </c>
      <c r="AI32" s="314"/>
      <c r="AJ32" s="314" t="e">
        <f>IF(AND('Mapa final'!#REF!="Baja",'Mapa final'!#REF!="Catastrófico"),CONCATENATE("R",'Mapa final'!#REF!),"")</f>
        <v>#REF!</v>
      </c>
      <c r="AK32" s="314"/>
      <c r="AL32" s="314" t="e">
        <f>IF(AND('Mapa final'!#REF!="Baja",'Mapa final'!#REF!="Catastrófico"),CONCATENATE("R",'Mapa final'!#REF!),"")</f>
        <v>#REF!</v>
      </c>
      <c r="AM32" s="315"/>
      <c r="AN32" s="70"/>
      <c r="AO32" s="285"/>
      <c r="AP32" s="286"/>
      <c r="AQ32" s="286"/>
      <c r="AR32" s="286"/>
      <c r="AS32" s="286"/>
      <c r="AT32" s="287"/>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53"/>
      <c r="C33" s="253"/>
      <c r="D33" s="254"/>
      <c r="E33" s="294"/>
      <c r="F33" s="295"/>
      <c r="G33" s="295"/>
      <c r="H33" s="295"/>
      <c r="I33" s="308"/>
      <c r="J33" s="333"/>
      <c r="K33" s="331"/>
      <c r="L33" s="331"/>
      <c r="M33" s="331"/>
      <c r="N33" s="331"/>
      <c r="O33" s="332"/>
      <c r="P33" s="323"/>
      <c r="Q33" s="323"/>
      <c r="R33" s="323"/>
      <c r="S33" s="323"/>
      <c r="T33" s="323"/>
      <c r="U33" s="324"/>
      <c r="V33" s="322"/>
      <c r="W33" s="323"/>
      <c r="X33" s="323"/>
      <c r="Y33" s="323"/>
      <c r="Z33" s="323"/>
      <c r="AA33" s="324"/>
      <c r="AB33" s="305"/>
      <c r="AC33" s="302"/>
      <c r="AD33" s="300"/>
      <c r="AE33" s="300"/>
      <c r="AF33" s="300"/>
      <c r="AG33" s="301"/>
      <c r="AH33" s="313"/>
      <c r="AI33" s="314"/>
      <c r="AJ33" s="314"/>
      <c r="AK33" s="314"/>
      <c r="AL33" s="314"/>
      <c r="AM33" s="315"/>
      <c r="AN33" s="70"/>
      <c r="AO33" s="285"/>
      <c r="AP33" s="286"/>
      <c r="AQ33" s="286"/>
      <c r="AR33" s="286"/>
      <c r="AS33" s="286"/>
      <c r="AT33" s="287"/>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53"/>
      <c r="C34" s="253"/>
      <c r="D34" s="254"/>
      <c r="E34" s="294"/>
      <c r="F34" s="295"/>
      <c r="G34" s="295"/>
      <c r="H34" s="295"/>
      <c r="I34" s="308"/>
      <c r="J34" s="333" t="e">
        <f>IF(AND('Mapa final'!#REF!="Baja",'Mapa final'!#REF!="Leve"),CONCATENATE("R",'Mapa final'!#REF!),"")</f>
        <v>#REF!</v>
      </c>
      <c r="K34" s="331"/>
      <c r="L34" s="331" t="e">
        <f>IF(AND('Mapa final'!#REF!="Baja",'Mapa final'!#REF!="Leve"),CONCATENATE("R",'Mapa final'!#REF!),"")</f>
        <v>#REF!</v>
      </c>
      <c r="M34" s="331"/>
      <c r="N34" s="331" t="e">
        <f>IF(AND('Mapa final'!#REF!="Baja",'Mapa final'!#REF!="Leve"),CONCATENATE("R",'Mapa final'!#REF!),"")</f>
        <v>#REF!</v>
      </c>
      <c r="O34" s="332"/>
      <c r="P34" s="323" t="e">
        <f>IF(AND('Mapa final'!#REF!="Baja",'Mapa final'!#REF!="Menor"),CONCATENATE("R",'Mapa final'!#REF!),"")</f>
        <v>#REF!</v>
      </c>
      <c r="Q34" s="323"/>
      <c r="R34" s="323" t="e">
        <f>IF(AND('Mapa final'!#REF!="Baja",'Mapa final'!#REF!="Menor"),CONCATENATE("R",'Mapa final'!#REF!),"")</f>
        <v>#REF!</v>
      </c>
      <c r="S34" s="323"/>
      <c r="T34" s="323" t="e">
        <f>IF(AND('Mapa final'!#REF!="Baja",'Mapa final'!#REF!="Menor"),CONCATENATE("R",'Mapa final'!#REF!),"")</f>
        <v>#REF!</v>
      </c>
      <c r="U34" s="324"/>
      <c r="V34" s="322" t="e">
        <f>IF(AND('Mapa final'!#REF!="Baja",'Mapa final'!#REF!="Moderado"),CONCATENATE("R",'Mapa final'!#REF!),"")</f>
        <v>#REF!</v>
      </c>
      <c r="W34" s="323"/>
      <c r="X34" s="323" t="e">
        <f>IF(AND('Mapa final'!#REF!="Baja",'Mapa final'!#REF!="Moderado"),CONCATENATE("R",'Mapa final'!#REF!),"")</f>
        <v>#REF!</v>
      </c>
      <c r="Y34" s="323"/>
      <c r="Z34" s="323" t="e">
        <f>IF(AND('Mapa final'!#REF!="Baja",'Mapa final'!#REF!="Moderado"),CONCATENATE("R",'Mapa final'!#REF!),"")</f>
        <v>#REF!</v>
      </c>
      <c r="AA34" s="324"/>
      <c r="AB34" s="305" t="e">
        <f>IF(AND('Mapa final'!#REF!="Baja",'Mapa final'!#REF!="Mayor"),CONCATENATE("R",'Mapa final'!#REF!),"")</f>
        <v>#REF!</v>
      </c>
      <c r="AC34" s="302"/>
      <c r="AD34" s="300" t="e">
        <f>IF(AND('Mapa final'!#REF!="Baja",'Mapa final'!#REF!="Mayor"),CONCATENATE("R",'Mapa final'!#REF!),"")</f>
        <v>#REF!</v>
      </c>
      <c r="AE34" s="300"/>
      <c r="AF34" s="300" t="e">
        <f>IF(AND('Mapa final'!#REF!="Baja",'Mapa final'!#REF!="Mayor"),CONCATENATE("R",'Mapa final'!#REF!),"")</f>
        <v>#REF!</v>
      </c>
      <c r="AG34" s="301"/>
      <c r="AH34" s="313" t="e">
        <f>IF(AND('Mapa final'!#REF!="Baja",'Mapa final'!#REF!="Catastrófico"),CONCATENATE("R",'Mapa final'!#REF!),"")</f>
        <v>#REF!</v>
      </c>
      <c r="AI34" s="314"/>
      <c r="AJ34" s="314" t="e">
        <f>IF(AND('Mapa final'!#REF!="Baja",'Mapa final'!#REF!="Catastrófico"),CONCATENATE("R",'Mapa final'!#REF!),"")</f>
        <v>#REF!</v>
      </c>
      <c r="AK34" s="314"/>
      <c r="AL34" s="314" t="e">
        <f>IF(AND('Mapa final'!#REF!="Baja",'Mapa final'!#REF!="Catastrófico"),CONCATENATE("R",'Mapa final'!#REF!),"")</f>
        <v>#REF!</v>
      </c>
      <c r="AM34" s="315"/>
      <c r="AN34" s="70"/>
      <c r="AO34" s="285"/>
      <c r="AP34" s="286"/>
      <c r="AQ34" s="286"/>
      <c r="AR34" s="286"/>
      <c r="AS34" s="286"/>
      <c r="AT34" s="287"/>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53"/>
      <c r="C35" s="253"/>
      <c r="D35" s="254"/>
      <c r="E35" s="294"/>
      <c r="F35" s="295"/>
      <c r="G35" s="295"/>
      <c r="H35" s="295"/>
      <c r="I35" s="308"/>
      <c r="J35" s="333"/>
      <c r="K35" s="331"/>
      <c r="L35" s="331"/>
      <c r="M35" s="331"/>
      <c r="N35" s="331"/>
      <c r="O35" s="332"/>
      <c r="P35" s="323"/>
      <c r="Q35" s="323"/>
      <c r="R35" s="323"/>
      <c r="S35" s="323"/>
      <c r="T35" s="323"/>
      <c r="U35" s="324"/>
      <c r="V35" s="322"/>
      <c r="W35" s="323"/>
      <c r="X35" s="323"/>
      <c r="Y35" s="323"/>
      <c r="Z35" s="323"/>
      <c r="AA35" s="324"/>
      <c r="AB35" s="305"/>
      <c r="AC35" s="302"/>
      <c r="AD35" s="300"/>
      <c r="AE35" s="300"/>
      <c r="AF35" s="300"/>
      <c r="AG35" s="301"/>
      <c r="AH35" s="313"/>
      <c r="AI35" s="314"/>
      <c r="AJ35" s="314"/>
      <c r="AK35" s="314"/>
      <c r="AL35" s="314"/>
      <c r="AM35" s="315"/>
      <c r="AN35" s="70"/>
      <c r="AO35" s="285"/>
      <c r="AP35" s="286"/>
      <c r="AQ35" s="286"/>
      <c r="AR35" s="286"/>
      <c r="AS35" s="286"/>
      <c r="AT35" s="287"/>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53"/>
      <c r="C36" s="253"/>
      <c r="D36" s="254"/>
      <c r="E36" s="294"/>
      <c r="F36" s="295"/>
      <c r="G36" s="295"/>
      <c r="H36" s="295"/>
      <c r="I36" s="308"/>
      <c r="J36" s="333" t="e">
        <f>IF(AND('Mapa final'!#REF!="Baja",'Mapa final'!#REF!="Leve"),CONCATENATE("R",'Mapa final'!#REF!),"")</f>
        <v>#REF!</v>
      </c>
      <c r="K36" s="331"/>
      <c r="L36" s="331" t="e">
        <f>IF(AND('Mapa final'!#REF!="Baja",'Mapa final'!#REF!="Leve"),CONCATENATE("R",'Mapa final'!#REF!),"")</f>
        <v>#REF!</v>
      </c>
      <c r="M36" s="331"/>
      <c r="N36" s="331" t="e">
        <f>IF(AND('Mapa final'!#REF!="Baja",'Mapa final'!#REF!="Leve"),CONCATENATE("R",'Mapa final'!#REF!),"")</f>
        <v>#REF!</v>
      </c>
      <c r="O36" s="332"/>
      <c r="P36" s="323" t="e">
        <f>IF(AND('Mapa final'!#REF!="Baja",'Mapa final'!#REF!="Menor"),CONCATENATE("R",'Mapa final'!#REF!),"")</f>
        <v>#REF!</v>
      </c>
      <c r="Q36" s="323"/>
      <c r="R36" s="323" t="e">
        <f>IF(AND('Mapa final'!#REF!="Baja",'Mapa final'!#REF!="Menor"),CONCATENATE("R",'Mapa final'!#REF!),"")</f>
        <v>#REF!</v>
      </c>
      <c r="S36" s="323"/>
      <c r="T36" s="323" t="e">
        <f>IF(AND('Mapa final'!#REF!="Baja",'Mapa final'!#REF!="Menor"),CONCATENATE("R",'Mapa final'!#REF!),"")</f>
        <v>#REF!</v>
      </c>
      <c r="U36" s="324"/>
      <c r="V36" s="322" t="e">
        <f>IF(AND('Mapa final'!#REF!="Baja",'Mapa final'!#REF!="Moderado"),CONCATENATE("R",'Mapa final'!#REF!),"")</f>
        <v>#REF!</v>
      </c>
      <c r="W36" s="323"/>
      <c r="X36" s="323" t="e">
        <f>IF(AND('Mapa final'!#REF!="Baja",'Mapa final'!#REF!="Moderado"),CONCATENATE("R",'Mapa final'!#REF!),"")</f>
        <v>#REF!</v>
      </c>
      <c r="Y36" s="323"/>
      <c r="Z36" s="323" t="e">
        <f>IF(AND('Mapa final'!#REF!="Baja",'Mapa final'!#REF!="Moderado"),CONCATENATE("R",'Mapa final'!#REF!),"")</f>
        <v>#REF!</v>
      </c>
      <c r="AA36" s="324"/>
      <c r="AB36" s="305" t="e">
        <f>IF(AND('Mapa final'!#REF!="Baja",'Mapa final'!#REF!="Mayor"),CONCATENATE("R",'Mapa final'!#REF!),"")</f>
        <v>#REF!</v>
      </c>
      <c r="AC36" s="302"/>
      <c r="AD36" s="300" t="e">
        <f>IF(AND('Mapa final'!#REF!="Baja",'Mapa final'!#REF!="Mayor"),CONCATENATE("R",'Mapa final'!#REF!),"")</f>
        <v>#REF!</v>
      </c>
      <c r="AE36" s="300"/>
      <c r="AF36" s="300" t="e">
        <f>IF(AND('Mapa final'!#REF!="Baja",'Mapa final'!#REF!="Mayor"),CONCATENATE("R",'Mapa final'!#REF!),"")</f>
        <v>#REF!</v>
      </c>
      <c r="AG36" s="301"/>
      <c r="AH36" s="313" t="e">
        <f>IF(AND('Mapa final'!#REF!="Baja",'Mapa final'!#REF!="Catastrófico"),CONCATENATE("R",'Mapa final'!#REF!),"")</f>
        <v>#REF!</v>
      </c>
      <c r="AI36" s="314"/>
      <c r="AJ36" s="314" t="e">
        <f>IF(AND('Mapa final'!#REF!="Baja",'Mapa final'!#REF!="Catastrófico"),CONCATENATE("R",'Mapa final'!#REF!),"")</f>
        <v>#REF!</v>
      </c>
      <c r="AK36" s="314"/>
      <c r="AL36" s="314" t="e">
        <f>IF(AND('Mapa final'!#REF!="Baja",'Mapa final'!#REF!="Catastrófico"),CONCATENATE("R",'Mapa final'!#REF!),"")</f>
        <v>#REF!</v>
      </c>
      <c r="AM36" s="315"/>
      <c r="AN36" s="70"/>
      <c r="AO36" s="285"/>
      <c r="AP36" s="286"/>
      <c r="AQ36" s="286"/>
      <c r="AR36" s="286"/>
      <c r="AS36" s="286"/>
      <c r="AT36" s="28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53"/>
      <c r="C37" s="253"/>
      <c r="D37" s="254"/>
      <c r="E37" s="297"/>
      <c r="F37" s="298"/>
      <c r="G37" s="298"/>
      <c r="H37" s="298"/>
      <c r="I37" s="298"/>
      <c r="J37" s="334"/>
      <c r="K37" s="335"/>
      <c r="L37" s="335"/>
      <c r="M37" s="335"/>
      <c r="N37" s="335"/>
      <c r="O37" s="336"/>
      <c r="P37" s="326"/>
      <c r="Q37" s="326"/>
      <c r="R37" s="326"/>
      <c r="S37" s="326"/>
      <c r="T37" s="326"/>
      <c r="U37" s="327"/>
      <c r="V37" s="325"/>
      <c r="W37" s="326"/>
      <c r="X37" s="326"/>
      <c r="Y37" s="326"/>
      <c r="Z37" s="326"/>
      <c r="AA37" s="327"/>
      <c r="AB37" s="310"/>
      <c r="AC37" s="311"/>
      <c r="AD37" s="311"/>
      <c r="AE37" s="311"/>
      <c r="AF37" s="311"/>
      <c r="AG37" s="312"/>
      <c r="AH37" s="316"/>
      <c r="AI37" s="317"/>
      <c r="AJ37" s="317"/>
      <c r="AK37" s="317"/>
      <c r="AL37" s="317"/>
      <c r="AM37" s="318"/>
      <c r="AN37" s="70"/>
      <c r="AO37" s="288"/>
      <c r="AP37" s="289"/>
      <c r="AQ37" s="289"/>
      <c r="AR37" s="289"/>
      <c r="AS37" s="289"/>
      <c r="AT37" s="29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53"/>
      <c r="C38" s="253"/>
      <c r="D38" s="254"/>
      <c r="E38" s="291" t="s">
        <v>109</v>
      </c>
      <c r="F38" s="292"/>
      <c r="G38" s="292"/>
      <c r="H38" s="292"/>
      <c r="I38" s="293"/>
      <c r="J38" s="337" t="str">
        <f ca="1">IF(AND('Mapa final'!$J$9="Muy Baja",'Mapa final'!$N$9="Leve"),CONCATENATE("R",'Mapa final'!$A$9),"")</f>
        <v/>
      </c>
      <c r="K38" s="338"/>
      <c r="L38" s="338" t="e">
        <f>IF(AND('Mapa final'!#REF!="Muy Baja",'Mapa final'!#REF!="Leve"),CONCATENATE("R",'Mapa final'!#REF!),"")</f>
        <v>#REF!</v>
      </c>
      <c r="M38" s="338"/>
      <c r="N38" s="338" t="e">
        <f>IF(AND('Mapa final'!#REF!="Muy Baja",'Mapa final'!#REF!="Leve"),CONCATENATE("R",'Mapa final'!#REF!),"")</f>
        <v>#REF!</v>
      </c>
      <c r="O38" s="339"/>
      <c r="P38" s="337" t="str">
        <f ca="1">IF(AND('Mapa final'!$J$9="Muy Baja",'Mapa final'!$N$9="Menor"),CONCATENATE("R",'Mapa final'!$A$9),"")</f>
        <v/>
      </c>
      <c r="Q38" s="338"/>
      <c r="R38" s="338" t="e">
        <f>IF(AND('Mapa final'!#REF!="Muy Baja",'Mapa final'!#REF!="Menor"),CONCATENATE("R",'Mapa final'!#REF!),"")</f>
        <v>#REF!</v>
      </c>
      <c r="S38" s="338"/>
      <c r="T38" s="338" t="e">
        <f>IF(AND('Mapa final'!#REF!="Muy Baja",'Mapa final'!#REF!="Menor"),CONCATENATE("R",'Mapa final'!#REF!),"")</f>
        <v>#REF!</v>
      </c>
      <c r="U38" s="339"/>
      <c r="V38" s="328" t="str">
        <f ca="1">IF(AND('Mapa final'!$J$9="Muy Baja",'Mapa final'!$N$9="Moderado"),CONCATENATE("R",'Mapa final'!$A$9),"")</f>
        <v/>
      </c>
      <c r="W38" s="329"/>
      <c r="X38" s="329" t="e">
        <f>IF(AND('Mapa final'!#REF!="Muy Baja",'Mapa final'!#REF!="Moderado"),CONCATENATE("R",'Mapa final'!#REF!),"")</f>
        <v>#REF!</v>
      </c>
      <c r="Y38" s="329"/>
      <c r="Z38" s="329" t="e">
        <f>IF(AND('Mapa final'!#REF!="Muy Baja",'Mapa final'!#REF!="Moderado"),CONCATENATE("R",'Mapa final'!#REF!),"")</f>
        <v>#REF!</v>
      </c>
      <c r="AA38" s="330"/>
      <c r="AB38" s="303" t="str">
        <f ca="1">IF(AND('Mapa final'!$J$9="Muy Baja",'Mapa final'!$N$9="Mayor"),CONCATENATE("R",'Mapa final'!$A$9),"")</f>
        <v/>
      </c>
      <c r="AC38" s="304"/>
      <c r="AD38" s="304" t="e">
        <f>IF(AND('Mapa final'!#REF!="Muy Baja",'Mapa final'!#REF!="Mayor"),CONCATENATE("R",'Mapa final'!#REF!),"")</f>
        <v>#REF!</v>
      </c>
      <c r="AE38" s="304"/>
      <c r="AF38" s="304" t="e">
        <f>IF(AND('Mapa final'!#REF!="Muy Baja",'Mapa final'!#REF!="Mayor"),CONCATENATE("R",'Mapa final'!#REF!),"")</f>
        <v>#REF!</v>
      </c>
      <c r="AG38" s="306"/>
      <c r="AH38" s="319" t="str">
        <f ca="1">IF(AND('Mapa final'!$J$9="Muy Baja",'Mapa final'!$N$9="Catastrófico"),CONCATENATE("R",'Mapa final'!$A$9),"")</f>
        <v/>
      </c>
      <c r="AI38" s="320"/>
      <c r="AJ38" s="320" t="e">
        <f>IF(AND('Mapa final'!#REF!="Muy Baja",'Mapa final'!#REF!="Catastrófico"),CONCATENATE("R",'Mapa final'!#REF!),"")</f>
        <v>#REF!</v>
      </c>
      <c r="AK38" s="320"/>
      <c r="AL38" s="320" t="e">
        <f>IF(AND('Mapa final'!#REF!="Muy Baja",'Mapa final'!#REF!="Catastrófico"),CONCATENATE("R",'Mapa final'!#REF!),"")</f>
        <v>#REF!</v>
      </c>
      <c r="AM38" s="321"/>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53"/>
      <c r="C39" s="253"/>
      <c r="D39" s="254"/>
      <c r="E39" s="294"/>
      <c r="F39" s="295"/>
      <c r="G39" s="295"/>
      <c r="H39" s="295"/>
      <c r="I39" s="296"/>
      <c r="J39" s="333"/>
      <c r="K39" s="331"/>
      <c r="L39" s="331"/>
      <c r="M39" s="331"/>
      <c r="N39" s="331"/>
      <c r="O39" s="332"/>
      <c r="P39" s="333"/>
      <c r="Q39" s="331"/>
      <c r="R39" s="331"/>
      <c r="S39" s="331"/>
      <c r="T39" s="331"/>
      <c r="U39" s="332"/>
      <c r="V39" s="322"/>
      <c r="W39" s="323"/>
      <c r="X39" s="323"/>
      <c r="Y39" s="323"/>
      <c r="Z39" s="323"/>
      <c r="AA39" s="324"/>
      <c r="AB39" s="305"/>
      <c r="AC39" s="302"/>
      <c r="AD39" s="302"/>
      <c r="AE39" s="302"/>
      <c r="AF39" s="302"/>
      <c r="AG39" s="301"/>
      <c r="AH39" s="313"/>
      <c r="AI39" s="314"/>
      <c r="AJ39" s="314"/>
      <c r="AK39" s="314"/>
      <c r="AL39" s="314"/>
      <c r="AM39" s="315"/>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53"/>
      <c r="C40" s="253"/>
      <c r="D40" s="254"/>
      <c r="E40" s="294"/>
      <c r="F40" s="295"/>
      <c r="G40" s="295"/>
      <c r="H40" s="295"/>
      <c r="I40" s="296"/>
      <c r="J40" s="333" t="e">
        <f>IF(AND('Mapa final'!#REF!="Muy Baja",'Mapa final'!#REF!="Leve"),CONCATENATE("R",'Mapa final'!#REF!),"")</f>
        <v>#REF!</v>
      </c>
      <c r="K40" s="331"/>
      <c r="L40" s="331" t="e">
        <f>IF(AND('Mapa final'!#REF!="Muy Baja",'Mapa final'!#REF!="Leve"),CONCATENATE("R",'Mapa final'!#REF!),"")</f>
        <v>#REF!</v>
      </c>
      <c r="M40" s="331"/>
      <c r="N40" s="331" t="e">
        <f>IF(AND('Mapa final'!#REF!="Muy Baja",'Mapa final'!#REF!="Leve"),CONCATENATE("R",'Mapa final'!#REF!),"")</f>
        <v>#REF!</v>
      </c>
      <c r="O40" s="332"/>
      <c r="P40" s="333" t="e">
        <f>IF(AND('Mapa final'!#REF!="Muy Baja",'Mapa final'!#REF!="Menor"),CONCATENATE("R",'Mapa final'!#REF!),"")</f>
        <v>#REF!</v>
      </c>
      <c r="Q40" s="331"/>
      <c r="R40" s="331" t="e">
        <f>IF(AND('Mapa final'!#REF!="Muy Baja",'Mapa final'!#REF!="Menor"),CONCATENATE("R",'Mapa final'!#REF!),"")</f>
        <v>#REF!</v>
      </c>
      <c r="S40" s="331"/>
      <c r="T40" s="331" t="e">
        <f>IF(AND('Mapa final'!#REF!="Muy Baja",'Mapa final'!#REF!="Menor"),CONCATENATE("R",'Mapa final'!#REF!),"")</f>
        <v>#REF!</v>
      </c>
      <c r="U40" s="332"/>
      <c r="V40" s="322" t="e">
        <f>IF(AND('Mapa final'!#REF!="Muy Baja",'Mapa final'!#REF!="Moderado"),CONCATENATE("R",'Mapa final'!#REF!),"")</f>
        <v>#REF!</v>
      </c>
      <c r="W40" s="323"/>
      <c r="X40" s="323" t="e">
        <f>IF(AND('Mapa final'!#REF!="Muy Baja",'Mapa final'!#REF!="Moderado"),CONCATENATE("R",'Mapa final'!#REF!),"")</f>
        <v>#REF!</v>
      </c>
      <c r="Y40" s="323"/>
      <c r="Z40" s="323" t="e">
        <f>IF(AND('Mapa final'!#REF!="Muy Baja",'Mapa final'!#REF!="Moderado"),CONCATENATE("R",'Mapa final'!#REF!),"")</f>
        <v>#REF!</v>
      </c>
      <c r="AA40" s="324"/>
      <c r="AB40" s="305" t="e">
        <f>IF(AND('Mapa final'!#REF!="Muy Baja",'Mapa final'!#REF!="Mayor"),CONCATENATE("R",'Mapa final'!#REF!),"")</f>
        <v>#REF!</v>
      </c>
      <c r="AC40" s="302"/>
      <c r="AD40" s="300" t="e">
        <f>IF(AND('Mapa final'!#REF!="Muy Baja",'Mapa final'!#REF!="Mayor"),CONCATENATE("R",'Mapa final'!#REF!),"")</f>
        <v>#REF!</v>
      </c>
      <c r="AE40" s="300"/>
      <c r="AF40" s="300" t="e">
        <f>IF(AND('Mapa final'!#REF!="Muy Baja",'Mapa final'!#REF!="Mayor"),CONCATENATE("R",'Mapa final'!#REF!),"")</f>
        <v>#REF!</v>
      </c>
      <c r="AG40" s="301"/>
      <c r="AH40" s="313" t="e">
        <f>IF(AND('Mapa final'!#REF!="Muy Baja",'Mapa final'!#REF!="Catastrófico"),CONCATENATE("R",'Mapa final'!#REF!),"")</f>
        <v>#REF!</v>
      </c>
      <c r="AI40" s="314"/>
      <c r="AJ40" s="314" t="e">
        <f>IF(AND('Mapa final'!#REF!="Muy Baja",'Mapa final'!#REF!="Catastrófico"),CONCATENATE("R",'Mapa final'!#REF!),"")</f>
        <v>#REF!</v>
      </c>
      <c r="AK40" s="314"/>
      <c r="AL40" s="314" t="e">
        <f>IF(AND('Mapa final'!#REF!="Muy Baja",'Mapa final'!#REF!="Catastrófico"),CONCATENATE("R",'Mapa final'!#REF!),"")</f>
        <v>#REF!</v>
      </c>
      <c r="AM40" s="315"/>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53"/>
      <c r="C41" s="253"/>
      <c r="D41" s="254"/>
      <c r="E41" s="294"/>
      <c r="F41" s="295"/>
      <c r="G41" s="295"/>
      <c r="H41" s="295"/>
      <c r="I41" s="296"/>
      <c r="J41" s="333"/>
      <c r="K41" s="331"/>
      <c r="L41" s="331"/>
      <c r="M41" s="331"/>
      <c r="N41" s="331"/>
      <c r="O41" s="332"/>
      <c r="P41" s="333"/>
      <c r="Q41" s="331"/>
      <c r="R41" s="331"/>
      <c r="S41" s="331"/>
      <c r="T41" s="331"/>
      <c r="U41" s="332"/>
      <c r="V41" s="322"/>
      <c r="W41" s="323"/>
      <c r="X41" s="323"/>
      <c r="Y41" s="323"/>
      <c r="Z41" s="323"/>
      <c r="AA41" s="324"/>
      <c r="AB41" s="305"/>
      <c r="AC41" s="302"/>
      <c r="AD41" s="300"/>
      <c r="AE41" s="300"/>
      <c r="AF41" s="300"/>
      <c r="AG41" s="301"/>
      <c r="AH41" s="313"/>
      <c r="AI41" s="314"/>
      <c r="AJ41" s="314"/>
      <c r="AK41" s="314"/>
      <c r="AL41" s="314"/>
      <c r="AM41" s="315"/>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53"/>
      <c r="C42" s="253"/>
      <c r="D42" s="254"/>
      <c r="E42" s="294"/>
      <c r="F42" s="295"/>
      <c r="G42" s="295"/>
      <c r="H42" s="295"/>
      <c r="I42" s="296"/>
      <c r="J42" s="333" t="e">
        <f>IF(AND('Mapa final'!#REF!="Muy Baja",'Mapa final'!#REF!="Leve"),CONCATENATE("R",'Mapa final'!#REF!),"")</f>
        <v>#REF!</v>
      </c>
      <c r="K42" s="331"/>
      <c r="L42" s="331" t="e">
        <f>IF(AND('Mapa final'!#REF!="Muy Baja",'Mapa final'!#REF!="Leve"),CONCATENATE("R",'Mapa final'!#REF!),"")</f>
        <v>#REF!</v>
      </c>
      <c r="M42" s="331"/>
      <c r="N42" s="331" t="e">
        <f>IF(AND('Mapa final'!#REF!="Muy Baja",'Mapa final'!#REF!="Leve"),CONCATENATE("R",'Mapa final'!#REF!),"")</f>
        <v>#REF!</v>
      </c>
      <c r="O42" s="332"/>
      <c r="P42" s="333" t="e">
        <f>IF(AND('Mapa final'!#REF!="Muy Baja",'Mapa final'!#REF!="Menor"),CONCATENATE("R",'Mapa final'!#REF!),"")</f>
        <v>#REF!</v>
      </c>
      <c r="Q42" s="331"/>
      <c r="R42" s="331" t="e">
        <f>IF(AND('Mapa final'!#REF!="Muy Baja",'Mapa final'!#REF!="Menor"),CONCATENATE("R",'Mapa final'!#REF!),"")</f>
        <v>#REF!</v>
      </c>
      <c r="S42" s="331"/>
      <c r="T42" s="331" t="e">
        <f>IF(AND('Mapa final'!#REF!="Muy Baja",'Mapa final'!#REF!="Menor"),CONCATENATE("R",'Mapa final'!#REF!),"")</f>
        <v>#REF!</v>
      </c>
      <c r="U42" s="332"/>
      <c r="V42" s="322" t="e">
        <f>IF(AND('Mapa final'!#REF!="Muy Baja",'Mapa final'!#REF!="Moderado"),CONCATENATE("R",'Mapa final'!#REF!),"")</f>
        <v>#REF!</v>
      </c>
      <c r="W42" s="323"/>
      <c r="X42" s="323" t="e">
        <f>IF(AND('Mapa final'!#REF!="Muy Baja",'Mapa final'!#REF!="Moderado"),CONCATENATE("R",'Mapa final'!#REF!),"")</f>
        <v>#REF!</v>
      </c>
      <c r="Y42" s="323"/>
      <c r="Z42" s="323" t="e">
        <f>IF(AND('Mapa final'!#REF!="Muy Baja",'Mapa final'!#REF!="Moderado"),CONCATENATE("R",'Mapa final'!#REF!),"")</f>
        <v>#REF!</v>
      </c>
      <c r="AA42" s="324"/>
      <c r="AB42" s="305" t="e">
        <f>IF(AND('Mapa final'!#REF!="Muy Baja",'Mapa final'!#REF!="Mayor"),CONCATENATE("R",'Mapa final'!#REF!),"")</f>
        <v>#REF!</v>
      </c>
      <c r="AC42" s="302"/>
      <c r="AD42" s="300" t="e">
        <f>IF(AND('Mapa final'!#REF!="Muy Baja",'Mapa final'!#REF!="Mayor"),CONCATENATE("R",'Mapa final'!#REF!),"")</f>
        <v>#REF!</v>
      </c>
      <c r="AE42" s="300"/>
      <c r="AF42" s="300" t="e">
        <f>IF(AND('Mapa final'!#REF!="Muy Baja",'Mapa final'!#REF!="Mayor"),CONCATENATE("R",'Mapa final'!#REF!),"")</f>
        <v>#REF!</v>
      </c>
      <c r="AG42" s="301"/>
      <c r="AH42" s="313" t="e">
        <f>IF(AND('Mapa final'!#REF!="Muy Baja",'Mapa final'!#REF!="Catastrófico"),CONCATENATE("R",'Mapa final'!#REF!),"")</f>
        <v>#REF!</v>
      </c>
      <c r="AI42" s="314"/>
      <c r="AJ42" s="314" t="e">
        <f>IF(AND('Mapa final'!#REF!="Muy Baja",'Mapa final'!#REF!="Catastrófico"),CONCATENATE("R",'Mapa final'!#REF!),"")</f>
        <v>#REF!</v>
      </c>
      <c r="AK42" s="314"/>
      <c r="AL42" s="314" t="e">
        <f>IF(AND('Mapa final'!#REF!="Muy Baja",'Mapa final'!#REF!="Catastrófico"),CONCATENATE("R",'Mapa final'!#REF!),"")</f>
        <v>#REF!</v>
      </c>
      <c r="AM42" s="315"/>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53"/>
      <c r="C43" s="253"/>
      <c r="D43" s="254"/>
      <c r="E43" s="294"/>
      <c r="F43" s="295"/>
      <c r="G43" s="295"/>
      <c r="H43" s="295"/>
      <c r="I43" s="296"/>
      <c r="J43" s="333"/>
      <c r="K43" s="331"/>
      <c r="L43" s="331"/>
      <c r="M43" s="331"/>
      <c r="N43" s="331"/>
      <c r="O43" s="332"/>
      <c r="P43" s="333"/>
      <c r="Q43" s="331"/>
      <c r="R43" s="331"/>
      <c r="S43" s="331"/>
      <c r="T43" s="331"/>
      <c r="U43" s="332"/>
      <c r="V43" s="322"/>
      <c r="W43" s="323"/>
      <c r="X43" s="323"/>
      <c r="Y43" s="323"/>
      <c r="Z43" s="323"/>
      <c r="AA43" s="324"/>
      <c r="AB43" s="305"/>
      <c r="AC43" s="302"/>
      <c r="AD43" s="300"/>
      <c r="AE43" s="300"/>
      <c r="AF43" s="300"/>
      <c r="AG43" s="301"/>
      <c r="AH43" s="313"/>
      <c r="AI43" s="314"/>
      <c r="AJ43" s="314"/>
      <c r="AK43" s="314"/>
      <c r="AL43" s="314"/>
      <c r="AM43" s="315"/>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53"/>
      <c r="C44" s="253"/>
      <c r="D44" s="254"/>
      <c r="E44" s="294"/>
      <c r="F44" s="295"/>
      <c r="G44" s="295"/>
      <c r="H44" s="295"/>
      <c r="I44" s="296"/>
      <c r="J44" s="333" t="e">
        <f>IF(AND('Mapa final'!#REF!="Muy Baja",'Mapa final'!#REF!="Leve"),CONCATENATE("R",'Mapa final'!#REF!),"")</f>
        <v>#REF!</v>
      </c>
      <c r="K44" s="331"/>
      <c r="L44" s="331" t="e">
        <f>IF(AND('Mapa final'!#REF!="Muy Baja",'Mapa final'!#REF!="Leve"),CONCATENATE("R",'Mapa final'!#REF!),"")</f>
        <v>#REF!</v>
      </c>
      <c r="M44" s="331"/>
      <c r="N44" s="331" t="e">
        <f>IF(AND('Mapa final'!#REF!="Muy Baja",'Mapa final'!#REF!="Leve"),CONCATENATE("R",'Mapa final'!#REF!),"")</f>
        <v>#REF!</v>
      </c>
      <c r="O44" s="332"/>
      <c r="P44" s="333" t="e">
        <f>IF(AND('Mapa final'!#REF!="Muy Baja",'Mapa final'!#REF!="Menor"),CONCATENATE("R",'Mapa final'!#REF!),"")</f>
        <v>#REF!</v>
      </c>
      <c r="Q44" s="331"/>
      <c r="R44" s="331" t="e">
        <f>IF(AND('Mapa final'!#REF!="Muy Baja",'Mapa final'!#REF!="Menor"),CONCATENATE("R",'Mapa final'!#REF!),"")</f>
        <v>#REF!</v>
      </c>
      <c r="S44" s="331"/>
      <c r="T44" s="331" t="e">
        <f>IF(AND('Mapa final'!#REF!="Muy Baja",'Mapa final'!#REF!="Menor"),CONCATENATE("R",'Mapa final'!#REF!),"")</f>
        <v>#REF!</v>
      </c>
      <c r="U44" s="332"/>
      <c r="V44" s="322" t="e">
        <f>IF(AND('Mapa final'!#REF!="Muy Baja",'Mapa final'!#REF!="Moderado"),CONCATENATE("R",'Mapa final'!#REF!),"")</f>
        <v>#REF!</v>
      </c>
      <c r="W44" s="323"/>
      <c r="X44" s="323" t="e">
        <f>IF(AND('Mapa final'!#REF!="Muy Baja",'Mapa final'!#REF!="Moderado"),CONCATENATE("R",'Mapa final'!#REF!),"")</f>
        <v>#REF!</v>
      </c>
      <c r="Y44" s="323"/>
      <c r="Z44" s="323" t="e">
        <f>IF(AND('Mapa final'!#REF!="Muy Baja",'Mapa final'!#REF!="Moderado"),CONCATENATE("R",'Mapa final'!#REF!),"")</f>
        <v>#REF!</v>
      </c>
      <c r="AA44" s="324"/>
      <c r="AB44" s="305" t="e">
        <f>IF(AND('Mapa final'!#REF!="Muy Baja",'Mapa final'!#REF!="Mayor"),CONCATENATE("R",'Mapa final'!#REF!),"")</f>
        <v>#REF!</v>
      </c>
      <c r="AC44" s="302"/>
      <c r="AD44" s="300" t="e">
        <f>IF(AND('Mapa final'!#REF!="Muy Baja",'Mapa final'!#REF!="Mayor"),CONCATENATE("R",'Mapa final'!#REF!),"")</f>
        <v>#REF!</v>
      </c>
      <c r="AE44" s="300"/>
      <c r="AF44" s="300" t="e">
        <f>IF(AND('Mapa final'!#REF!="Muy Baja",'Mapa final'!#REF!="Mayor"),CONCATENATE("R",'Mapa final'!#REF!),"")</f>
        <v>#REF!</v>
      </c>
      <c r="AG44" s="301"/>
      <c r="AH44" s="313" t="e">
        <f>IF(AND('Mapa final'!#REF!="Muy Baja",'Mapa final'!#REF!="Catastrófico"),CONCATENATE("R",'Mapa final'!#REF!),"")</f>
        <v>#REF!</v>
      </c>
      <c r="AI44" s="314"/>
      <c r="AJ44" s="314" t="e">
        <f>IF(AND('Mapa final'!#REF!="Muy Baja",'Mapa final'!#REF!="Catastrófico"),CONCATENATE("R",'Mapa final'!#REF!),"")</f>
        <v>#REF!</v>
      </c>
      <c r="AK44" s="314"/>
      <c r="AL44" s="314" t="e">
        <f>IF(AND('Mapa final'!#REF!="Muy Baja",'Mapa final'!#REF!="Catastrófico"),CONCATENATE("R",'Mapa final'!#REF!),"")</f>
        <v>#REF!</v>
      </c>
      <c r="AM44" s="315"/>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53"/>
      <c r="C45" s="253"/>
      <c r="D45" s="254"/>
      <c r="E45" s="297"/>
      <c r="F45" s="298"/>
      <c r="G45" s="298"/>
      <c r="H45" s="298"/>
      <c r="I45" s="299"/>
      <c r="J45" s="334"/>
      <c r="K45" s="335"/>
      <c r="L45" s="335"/>
      <c r="M45" s="335"/>
      <c r="N45" s="335"/>
      <c r="O45" s="336"/>
      <c r="P45" s="334"/>
      <c r="Q45" s="335"/>
      <c r="R45" s="335"/>
      <c r="S45" s="335"/>
      <c r="T45" s="335"/>
      <c r="U45" s="336"/>
      <c r="V45" s="325"/>
      <c r="W45" s="326"/>
      <c r="X45" s="326"/>
      <c r="Y45" s="326"/>
      <c r="Z45" s="326"/>
      <c r="AA45" s="327"/>
      <c r="AB45" s="310"/>
      <c r="AC45" s="311"/>
      <c r="AD45" s="311"/>
      <c r="AE45" s="311"/>
      <c r="AF45" s="311"/>
      <c r="AG45" s="312"/>
      <c r="AH45" s="316"/>
      <c r="AI45" s="317"/>
      <c r="AJ45" s="317"/>
      <c r="AK45" s="317"/>
      <c r="AL45" s="317"/>
      <c r="AM45" s="318"/>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1" t="s">
        <v>108</v>
      </c>
      <c r="K46" s="292"/>
      <c r="L46" s="292"/>
      <c r="M46" s="292"/>
      <c r="N46" s="292"/>
      <c r="O46" s="293"/>
      <c r="P46" s="291" t="s">
        <v>107</v>
      </c>
      <c r="Q46" s="292"/>
      <c r="R46" s="292"/>
      <c r="S46" s="292"/>
      <c r="T46" s="292"/>
      <c r="U46" s="293"/>
      <c r="V46" s="291" t="s">
        <v>106</v>
      </c>
      <c r="W46" s="292"/>
      <c r="X46" s="292"/>
      <c r="Y46" s="292"/>
      <c r="Z46" s="292"/>
      <c r="AA46" s="293"/>
      <c r="AB46" s="291" t="s">
        <v>105</v>
      </c>
      <c r="AC46" s="309"/>
      <c r="AD46" s="292"/>
      <c r="AE46" s="292"/>
      <c r="AF46" s="292"/>
      <c r="AG46" s="293"/>
      <c r="AH46" s="291" t="s">
        <v>104</v>
      </c>
      <c r="AI46" s="292"/>
      <c r="AJ46" s="292"/>
      <c r="AK46" s="292"/>
      <c r="AL46" s="292"/>
      <c r="AM46" s="293"/>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94"/>
      <c r="K47" s="295"/>
      <c r="L47" s="295"/>
      <c r="M47" s="295"/>
      <c r="N47" s="295"/>
      <c r="O47" s="296"/>
      <c r="P47" s="294"/>
      <c r="Q47" s="295"/>
      <c r="R47" s="295"/>
      <c r="S47" s="295"/>
      <c r="T47" s="295"/>
      <c r="U47" s="296"/>
      <c r="V47" s="294"/>
      <c r="W47" s="295"/>
      <c r="X47" s="295"/>
      <c r="Y47" s="295"/>
      <c r="Z47" s="295"/>
      <c r="AA47" s="296"/>
      <c r="AB47" s="294"/>
      <c r="AC47" s="295"/>
      <c r="AD47" s="295"/>
      <c r="AE47" s="295"/>
      <c r="AF47" s="295"/>
      <c r="AG47" s="296"/>
      <c r="AH47" s="294"/>
      <c r="AI47" s="295"/>
      <c r="AJ47" s="295"/>
      <c r="AK47" s="295"/>
      <c r="AL47" s="295"/>
      <c r="AM47" s="296"/>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94"/>
      <c r="K48" s="295"/>
      <c r="L48" s="295"/>
      <c r="M48" s="295"/>
      <c r="N48" s="295"/>
      <c r="O48" s="296"/>
      <c r="P48" s="294"/>
      <c r="Q48" s="295"/>
      <c r="R48" s="295"/>
      <c r="S48" s="295"/>
      <c r="T48" s="295"/>
      <c r="U48" s="296"/>
      <c r="V48" s="294"/>
      <c r="W48" s="295"/>
      <c r="X48" s="295"/>
      <c r="Y48" s="295"/>
      <c r="Z48" s="295"/>
      <c r="AA48" s="296"/>
      <c r="AB48" s="294"/>
      <c r="AC48" s="295"/>
      <c r="AD48" s="295"/>
      <c r="AE48" s="295"/>
      <c r="AF48" s="295"/>
      <c r="AG48" s="296"/>
      <c r="AH48" s="294"/>
      <c r="AI48" s="295"/>
      <c r="AJ48" s="295"/>
      <c r="AK48" s="295"/>
      <c r="AL48" s="295"/>
      <c r="AM48" s="296"/>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94"/>
      <c r="K49" s="295"/>
      <c r="L49" s="295"/>
      <c r="M49" s="295"/>
      <c r="N49" s="295"/>
      <c r="O49" s="296"/>
      <c r="P49" s="294"/>
      <c r="Q49" s="295"/>
      <c r="R49" s="295"/>
      <c r="S49" s="295"/>
      <c r="T49" s="295"/>
      <c r="U49" s="296"/>
      <c r="V49" s="294"/>
      <c r="W49" s="295"/>
      <c r="X49" s="295"/>
      <c r="Y49" s="295"/>
      <c r="Z49" s="295"/>
      <c r="AA49" s="296"/>
      <c r="AB49" s="294"/>
      <c r="AC49" s="295"/>
      <c r="AD49" s="295"/>
      <c r="AE49" s="295"/>
      <c r="AF49" s="295"/>
      <c r="AG49" s="296"/>
      <c r="AH49" s="294"/>
      <c r="AI49" s="295"/>
      <c r="AJ49" s="295"/>
      <c r="AK49" s="295"/>
      <c r="AL49" s="295"/>
      <c r="AM49" s="296"/>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94"/>
      <c r="K50" s="295"/>
      <c r="L50" s="295"/>
      <c r="M50" s="295"/>
      <c r="N50" s="295"/>
      <c r="O50" s="296"/>
      <c r="P50" s="294"/>
      <c r="Q50" s="295"/>
      <c r="R50" s="295"/>
      <c r="S50" s="295"/>
      <c r="T50" s="295"/>
      <c r="U50" s="296"/>
      <c r="V50" s="294"/>
      <c r="W50" s="295"/>
      <c r="X50" s="295"/>
      <c r="Y50" s="295"/>
      <c r="Z50" s="295"/>
      <c r="AA50" s="296"/>
      <c r="AB50" s="294"/>
      <c r="AC50" s="295"/>
      <c r="AD50" s="295"/>
      <c r="AE50" s="295"/>
      <c r="AF50" s="295"/>
      <c r="AG50" s="296"/>
      <c r="AH50" s="294"/>
      <c r="AI50" s="295"/>
      <c r="AJ50" s="295"/>
      <c r="AK50" s="295"/>
      <c r="AL50" s="295"/>
      <c r="AM50" s="296"/>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97"/>
      <c r="K51" s="298"/>
      <c r="L51" s="298"/>
      <c r="M51" s="298"/>
      <c r="N51" s="298"/>
      <c r="O51" s="299"/>
      <c r="P51" s="297"/>
      <c r="Q51" s="298"/>
      <c r="R51" s="298"/>
      <c r="S51" s="298"/>
      <c r="T51" s="298"/>
      <c r="U51" s="299"/>
      <c r="V51" s="297"/>
      <c r="W51" s="298"/>
      <c r="X51" s="298"/>
      <c r="Y51" s="298"/>
      <c r="Z51" s="298"/>
      <c r="AA51" s="299"/>
      <c r="AB51" s="297"/>
      <c r="AC51" s="298"/>
      <c r="AD51" s="298"/>
      <c r="AE51" s="298"/>
      <c r="AF51" s="298"/>
      <c r="AG51" s="299"/>
      <c r="AH51" s="297"/>
      <c r="AI51" s="298"/>
      <c r="AJ51" s="298"/>
      <c r="AK51" s="298"/>
      <c r="AL51" s="298"/>
      <c r="AM51" s="299"/>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N20" zoomScale="60" zoomScaleNormal="60" workbookViewId="0">
      <selection activeCell="AA47" sqref="AA4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67" t="s">
        <v>153</v>
      </c>
      <c r="C2" s="368"/>
      <c r="D2" s="368"/>
      <c r="E2" s="368"/>
      <c r="F2" s="368"/>
      <c r="G2" s="368"/>
      <c r="H2" s="368"/>
      <c r="I2" s="368"/>
      <c r="J2" s="307" t="s">
        <v>2</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68"/>
      <c r="C3" s="368"/>
      <c r="D3" s="368"/>
      <c r="E3" s="368"/>
      <c r="F3" s="368"/>
      <c r="G3" s="368"/>
      <c r="H3" s="368"/>
      <c r="I3" s="368"/>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68"/>
      <c r="C4" s="368"/>
      <c r="D4" s="368"/>
      <c r="E4" s="368"/>
      <c r="F4" s="368"/>
      <c r="G4" s="368"/>
      <c r="H4" s="368"/>
      <c r="I4" s="368"/>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53" t="s">
        <v>3</v>
      </c>
      <c r="C6" s="253"/>
      <c r="D6" s="254"/>
      <c r="E6" s="350" t="s">
        <v>112</v>
      </c>
      <c r="F6" s="351"/>
      <c r="G6" s="351"/>
      <c r="H6" s="351"/>
      <c r="I6" s="369"/>
      <c r="J6" s="32" t="str">
        <f ca="1">IF(AND('Mapa final'!$AA$9="Muy Alta",'Mapa final'!$AC$9="Leve"),CONCATENATE("R1C",'Mapa final'!$Q$9),"")</f>
        <v/>
      </c>
      <c r="K6" s="33" t="str">
        <f ca="1">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 ca="1">IF(AND('Mapa final'!$AA$9="Muy Alta",'Mapa final'!$AC$9="Menor"),CONCATENATE("R1C",'Mapa final'!$Q$9),"")</f>
        <v/>
      </c>
      <c r="Q6" s="33" t="str">
        <f ca="1">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 ca="1">IF(AND('Mapa final'!$AA$9="Muy Alta",'Mapa final'!$AC$9="Moderado"),CONCATENATE("R1C",'Mapa final'!$Q$9),"")</f>
        <v/>
      </c>
      <c r="W6" s="33" t="str">
        <f ca="1">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 ca="1">IF(AND('Mapa final'!$AA$9="Muy Alta",'Mapa final'!$AC$9="Mayor"),CONCATENATE("R1C",'Mapa final'!$Q$9),"")</f>
        <v/>
      </c>
      <c r="AC6" s="33" t="str">
        <f ca="1">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 ca="1">IF(AND('Mapa final'!$AA$9="Muy Alta",'Mapa final'!$AC$9="Catastrófico"),CONCATENATE("R1C",'Mapa final'!$Q$9),"")</f>
        <v/>
      </c>
      <c r="AI6" s="36" t="str">
        <f ca="1">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58" t="s">
        <v>75</v>
      </c>
      <c r="AP6" s="359"/>
      <c r="AQ6" s="359"/>
      <c r="AR6" s="359"/>
      <c r="AS6" s="359"/>
      <c r="AT6" s="36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53"/>
      <c r="C7" s="253"/>
      <c r="D7" s="254"/>
      <c r="E7" s="354"/>
      <c r="F7" s="355"/>
      <c r="G7" s="355"/>
      <c r="H7" s="355"/>
      <c r="I7" s="370"/>
      <c r="J7" s="38" t="e">
        <f>IF(AND('Mapa final'!#REF!="Muy Alta",'Mapa final'!#REF!="Leve"),CONCATENATE("R2C",'Mapa final'!#REF!),"")</f>
        <v>#REF!</v>
      </c>
      <c r="K7" s="39" t="e">
        <f>IF(AND('Mapa final'!#REF!="Muy Alta",'Mapa final'!#REF!="Leve"),CONCATENATE("R2C",'Mapa final'!#REF!),"")</f>
        <v>#REF!</v>
      </c>
      <c r="L7" s="39" t="e">
        <f>IF(AND('Mapa final'!#REF!="Muy Alta",'Mapa final'!#REF!="Leve"),CONCATENATE("R2C",'Mapa final'!#REF!),"")</f>
        <v>#REF!</v>
      </c>
      <c r="M7" s="39" t="e">
        <f>IF(AND('Mapa final'!#REF!="Muy Alta",'Mapa final'!#REF!="Leve"),CONCATENATE("R2C",'Mapa final'!#REF!),"")</f>
        <v>#REF!</v>
      </c>
      <c r="N7" s="39" t="e">
        <f>IF(AND('Mapa final'!#REF!="Muy Alta",'Mapa final'!#REF!="Leve"),CONCATENATE("R2C",'Mapa final'!#REF!),"")</f>
        <v>#REF!</v>
      </c>
      <c r="O7" s="40" t="e">
        <f>IF(AND('Mapa final'!#REF!="Muy Alta",'Mapa final'!#REF!="Leve"),CONCATENATE("R2C",'Mapa final'!#REF!),"")</f>
        <v>#REF!</v>
      </c>
      <c r="P7" s="38" t="e">
        <f>IF(AND('Mapa final'!#REF!="Muy Alta",'Mapa final'!#REF!="Menor"),CONCATENATE("R2C",'Mapa final'!#REF!),"")</f>
        <v>#REF!</v>
      </c>
      <c r="Q7" s="39" t="e">
        <f>IF(AND('Mapa final'!#REF!="Muy Alta",'Mapa final'!#REF!="Menor"),CONCATENATE("R2C",'Mapa final'!#REF!),"")</f>
        <v>#REF!</v>
      </c>
      <c r="R7" s="39" t="e">
        <f>IF(AND('Mapa final'!#REF!="Muy Alta",'Mapa final'!#REF!="Menor"),CONCATENATE("R2C",'Mapa final'!#REF!),"")</f>
        <v>#REF!</v>
      </c>
      <c r="S7" s="39" t="e">
        <f>IF(AND('Mapa final'!#REF!="Muy Alta",'Mapa final'!#REF!="Menor"),CONCATENATE("R2C",'Mapa final'!#REF!),"")</f>
        <v>#REF!</v>
      </c>
      <c r="T7" s="39" t="e">
        <f>IF(AND('Mapa final'!#REF!="Muy Alta",'Mapa final'!#REF!="Menor"),CONCATENATE("R2C",'Mapa final'!#REF!),"")</f>
        <v>#REF!</v>
      </c>
      <c r="U7" s="40" t="e">
        <f>IF(AND('Mapa final'!#REF!="Muy Alta",'Mapa final'!#REF!="Menor"),CONCATENATE("R2C",'Mapa final'!#REF!),"")</f>
        <v>#REF!</v>
      </c>
      <c r="V7" s="38" t="e">
        <f>IF(AND('Mapa final'!#REF!="Muy Alta",'Mapa final'!#REF!="Moderado"),CONCATENATE("R2C",'Mapa final'!#REF!),"")</f>
        <v>#REF!</v>
      </c>
      <c r="W7" s="39" t="e">
        <f>IF(AND('Mapa final'!#REF!="Muy Alta",'Mapa final'!#REF!="Moderado"),CONCATENATE("R2C",'Mapa final'!#REF!),"")</f>
        <v>#REF!</v>
      </c>
      <c r="X7" s="39" t="e">
        <f>IF(AND('Mapa final'!#REF!="Muy Alta",'Mapa final'!#REF!="Moderado"),CONCATENATE("R2C",'Mapa final'!#REF!),"")</f>
        <v>#REF!</v>
      </c>
      <c r="Y7" s="39" t="e">
        <f>IF(AND('Mapa final'!#REF!="Muy Alta",'Mapa final'!#REF!="Moderado"),CONCATENATE("R2C",'Mapa final'!#REF!),"")</f>
        <v>#REF!</v>
      </c>
      <c r="Z7" s="39" t="e">
        <f>IF(AND('Mapa final'!#REF!="Muy Alta",'Mapa final'!#REF!="Moderado"),CONCATENATE("R2C",'Mapa final'!#REF!),"")</f>
        <v>#REF!</v>
      </c>
      <c r="AA7" s="40" t="e">
        <f>IF(AND('Mapa final'!#REF!="Muy Alta",'Mapa final'!#REF!="Moderado"),CONCATENATE("R2C",'Mapa final'!#REF!),"")</f>
        <v>#REF!</v>
      </c>
      <c r="AB7" s="38" t="e">
        <f>IF(AND('Mapa final'!#REF!="Muy Alta",'Mapa final'!#REF!="Mayor"),CONCATENATE("R2C",'Mapa final'!#REF!),"")</f>
        <v>#REF!</v>
      </c>
      <c r="AC7" s="39" t="e">
        <f>IF(AND('Mapa final'!#REF!="Muy Alta",'Mapa final'!#REF!="Mayor"),CONCATENATE("R2C",'Mapa final'!#REF!),"")</f>
        <v>#REF!</v>
      </c>
      <c r="AD7" s="39" t="e">
        <f>IF(AND('Mapa final'!#REF!="Muy Alta",'Mapa final'!#REF!="Mayor"),CONCATENATE("R2C",'Mapa final'!#REF!),"")</f>
        <v>#REF!</v>
      </c>
      <c r="AE7" s="39" t="e">
        <f>IF(AND('Mapa final'!#REF!="Muy Alta",'Mapa final'!#REF!="Mayor"),CONCATENATE("R2C",'Mapa final'!#REF!),"")</f>
        <v>#REF!</v>
      </c>
      <c r="AF7" s="39" t="e">
        <f>IF(AND('Mapa final'!#REF!="Muy Alta",'Mapa final'!#REF!="Mayor"),CONCATENATE("R2C",'Mapa final'!#REF!),"")</f>
        <v>#REF!</v>
      </c>
      <c r="AG7" s="40" t="e">
        <f>IF(AND('Mapa final'!#REF!="Muy Alta",'Mapa final'!#REF!="Mayor"),CONCATENATE("R2C",'Mapa final'!#REF!),"")</f>
        <v>#REF!</v>
      </c>
      <c r="AH7" s="41" t="e">
        <f>IF(AND('Mapa final'!#REF!="Muy Alta",'Mapa final'!#REF!="Catastrófico"),CONCATENATE("R2C",'Mapa final'!#REF!),"")</f>
        <v>#REF!</v>
      </c>
      <c r="AI7" s="42" t="e">
        <f>IF(AND('Mapa final'!#REF!="Muy Alta",'Mapa final'!#REF!="Catastrófico"),CONCATENATE("R2C",'Mapa final'!#REF!),"")</f>
        <v>#REF!</v>
      </c>
      <c r="AJ7" s="42" t="e">
        <f>IF(AND('Mapa final'!#REF!="Muy Alta",'Mapa final'!#REF!="Catastrófico"),CONCATENATE("R2C",'Mapa final'!#REF!),"")</f>
        <v>#REF!</v>
      </c>
      <c r="AK7" s="42" t="e">
        <f>IF(AND('Mapa final'!#REF!="Muy Alta",'Mapa final'!#REF!="Catastrófico"),CONCATENATE("R2C",'Mapa final'!#REF!),"")</f>
        <v>#REF!</v>
      </c>
      <c r="AL7" s="42" t="e">
        <f>IF(AND('Mapa final'!#REF!="Muy Alta",'Mapa final'!#REF!="Catastrófico"),CONCATENATE("R2C",'Mapa final'!#REF!),"")</f>
        <v>#REF!</v>
      </c>
      <c r="AM7" s="43" t="e">
        <f>IF(AND('Mapa final'!#REF!="Muy Alta",'Mapa final'!#REF!="Catastrófico"),CONCATENATE("R2C",'Mapa final'!#REF!),"")</f>
        <v>#REF!</v>
      </c>
      <c r="AN7" s="70"/>
      <c r="AO7" s="361"/>
      <c r="AP7" s="362"/>
      <c r="AQ7" s="362"/>
      <c r="AR7" s="362"/>
      <c r="AS7" s="362"/>
      <c r="AT7" s="36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53"/>
      <c r="C8" s="253"/>
      <c r="D8" s="254"/>
      <c r="E8" s="354"/>
      <c r="F8" s="355"/>
      <c r="G8" s="355"/>
      <c r="H8" s="355"/>
      <c r="I8" s="370"/>
      <c r="J8" s="38" t="e">
        <f>IF(AND('Mapa final'!#REF!="Muy Alta",'Mapa final'!#REF!="Leve"),CONCATENATE("R3C",'Mapa final'!#REF!),"")</f>
        <v>#REF!</v>
      </c>
      <c r="K8" s="39" t="e">
        <f>IF(AND('Mapa final'!#REF!="Muy Alta",'Mapa final'!#REF!="Leve"),CONCATENATE("R3C",'Mapa final'!#REF!),"")</f>
        <v>#REF!</v>
      </c>
      <c r="L8" s="39" t="e">
        <f>IF(AND('Mapa final'!#REF!="Muy Alta",'Mapa final'!#REF!="Leve"),CONCATENATE("R3C",'Mapa final'!#REF!),"")</f>
        <v>#REF!</v>
      </c>
      <c r="M8" s="39" t="e">
        <f>IF(AND('Mapa final'!#REF!="Muy Alta",'Mapa final'!#REF!="Leve"),CONCATENATE("R3C",'Mapa final'!#REF!),"")</f>
        <v>#REF!</v>
      </c>
      <c r="N8" s="39" t="e">
        <f>IF(AND('Mapa final'!#REF!="Muy Alta",'Mapa final'!#REF!="Leve"),CONCATENATE("R3C",'Mapa final'!#REF!),"")</f>
        <v>#REF!</v>
      </c>
      <c r="O8" s="40" t="e">
        <f>IF(AND('Mapa final'!#REF!="Muy Alta",'Mapa final'!#REF!="Leve"),CONCATENATE("R3C",'Mapa final'!#REF!),"")</f>
        <v>#REF!</v>
      </c>
      <c r="P8" s="38" t="e">
        <f>IF(AND('Mapa final'!#REF!="Muy Alta",'Mapa final'!#REF!="Menor"),CONCATENATE("R3C",'Mapa final'!#REF!),"")</f>
        <v>#REF!</v>
      </c>
      <c r="Q8" s="39" t="e">
        <f>IF(AND('Mapa final'!#REF!="Muy Alta",'Mapa final'!#REF!="Menor"),CONCATENATE("R3C",'Mapa final'!#REF!),"")</f>
        <v>#REF!</v>
      </c>
      <c r="R8" s="39" t="e">
        <f>IF(AND('Mapa final'!#REF!="Muy Alta",'Mapa final'!#REF!="Menor"),CONCATENATE("R3C",'Mapa final'!#REF!),"")</f>
        <v>#REF!</v>
      </c>
      <c r="S8" s="39" t="e">
        <f>IF(AND('Mapa final'!#REF!="Muy Alta",'Mapa final'!#REF!="Menor"),CONCATENATE("R3C",'Mapa final'!#REF!),"")</f>
        <v>#REF!</v>
      </c>
      <c r="T8" s="39" t="e">
        <f>IF(AND('Mapa final'!#REF!="Muy Alta",'Mapa final'!#REF!="Menor"),CONCATENATE("R3C",'Mapa final'!#REF!),"")</f>
        <v>#REF!</v>
      </c>
      <c r="U8" s="40" t="e">
        <f>IF(AND('Mapa final'!#REF!="Muy Alta",'Mapa final'!#REF!="Menor"),CONCATENATE("R3C",'Mapa final'!#REF!),"")</f>
        <v>#REF!</v>
      </c>
      <c r="V8" s="38" t="e">
        <f>IF(AND('Mapa final'!#REF!="Muy Alta",'Mapa final'!#REF!="Moderado"),CONCATENATE("R3C",'Mapa final'!#REF!),"")</f>
        <v>#REF!</v>
      </c>
      <c r="W8" s="39" t="e">
        <f>IF(AND('Mapa final'!#REF!="Muy Alta",'Mapa final'!#REF!="Moderado"),CONCATENATE("R3C",'Mapa final'!#REF!),"")</f>
        <v>#REF!</v>
      </c>
      <c r="X8" s="39" t="e">
        <f>IF(AND('Mapa final'!#REF!="Muy Alta",'Mapa final'!#REF!="Moderado"),CONCATENATE("R3C",'Mapa final'!#REF!),"")</f>
        <v>#REF!</v>
      </c>
      <c r="Y8" s="39" t="e">
        <f>IF(AND('Mapa final'!#REF!="Muy Alta",'Mapa final'!#REF!="Moderado"),CONCATENATE("R3C",'Mapa final'!#REF!),"")</f>
        <v>#REF!</v>
      </c>
      <c r="Z8" s="39" t="e">
        <f>IF(AND('Mapa final'!#REF!="Muy Alta",'Mapa final'!#REF!="Moderado"),CONCATENATE("R3C",'Mapa final'!#REF!),"")</f>
        <v>#REF!</v>
      </c>
      <c r="AA8" s="40" t="e">
        <f>IF(AND('Mapa final'!#REF!="Muy Alta",'Mapa final'!#REF!="Moderado"),CONCATENATE("R3C",'Mapa final'!#REF!),"")</f>
        <v>#REF!</v>
      </c>
      <c r="AB8" s="38" t="e">
        <f>IF(AND('Mapa final'!#REF!="Muy Alta",'Mapa final'!#REF!="Mayor"),CONCATENATE("R3C",'Mapa final'!#REF!),"")</f>
        <v>#REF!</v>
      </c>
      <c r="AC8" s="39" t="e">
        <f>IF(AND('Mapa final'!#REF!="Muy Alta",'Mapa final'!#REF!="Mayor"),CONCATENATE("R3C",'Mapa final'!#REF!),"")</f>
        <v>#REF!</v>
      </c>
      <c r="AD8" s="39" t="e">
        <f>IF(AND('Mapa final'!#REF!="Muy Alta",'Mapa final'!#REF!="Mayor"),CONCATENATE("R3C",'Mapa final'!#REF!),"")</f>
        <v>#REF!</v>
      </c>
      <c r="AE8" s="39" t="e">
        <f>IF(AND('Mapa final'!#REF!="Muy Alta",'Mapa final'!#REF!="Mayor"),CONCATENATE("R3C",'Mapa final'!#REF!),"")</f>
        <v>#REF!</v>
      </c>
      <c r="AF8" s="39" t="e">
        <f>IF(AND('Mapa final'!#REF!="Muy Alta",'Mapa final'!#REF!="Mayor"),CONCATENATE("R3C",'Mapa final'!#REF!),"")</f>
        <v>#REF!</v>
      </c>
      <c r="AG8" s="40" t="e">
        <f>IF(AND('Mapa final'!#REF!="Muy Alta",'Mapa final'!#REF!="Mayor"),CONCATENATE("R3C",'Mapa final'!#REF!),"")</f>
        <v>#REF!</v>
      </c>
      <c r="AH8" s="41" t="e">
        <f>IF(AND('Mapa final'!#REF!="Muy Alta",'Mapa final'!#REF!="Catastrófico"),CONCATENATE("R3C",'Mapa final'!#REF!),"")</f>
        <v>#REF!</v>
      </c>
      <c r="AI8" s="42" t="e">
        <f>IF(AND('Mapa final'!#REF!="Muy Alta",'Mapa final'!#REF!="Catastrófico"),CONCATENATE("R3C",'Mapa final'!#REF!),"")</f>
        <v>#REF!</v>
      </c>
      <c r="AJ8" s="42" t="e">
        <f>IF(AND('Mapa final'!#REF!="Muy Alta",'Mapa final'!#REF!="Catastrófico"),CONCATENATE("R3C",'Mapa final'!#REF!),"")</f>
        <v>#REF!</v>
      </c>
      <c r="AK8" s="42" t="e">
        <f>IF(AND('Mapa final'!#REF!="Muy Alta",'Mapa final'!#REF!="Catastrófico"),CONCATENATE("R3C",'Mapa final'!#REF!),"")</f>
        <v>#REF!</v>
      </c>
      <c r="AL8" s="42" t="e">
        <f>IF(AND('Mapa final'!#REF!="Muy Alta",'Mapa final'!#REF!="Catastrófico"),CONCATENATE("R3C",'Mapa final'!#REF!),"")</f>
        <v>#REF!</v>
      </c>
      <c r="AM8" s="43" t="e">
        <f>IF(AND('Mapa final'!#REF!="Muy Alta",'Mapa final'!#REF!="Catastrófico"),CONCATENATE("R3C",'Mapa final'!#REF!),"")</f>
        <v>#REF!</v>
      </c>
      <c r="AN8" s="70"/>
      <c r="AO8" s="361"/>
      <c r="AP8" s="362"/>
      <c r="AQ8" s="362"/>
      <c r="AR8" s="362"/>
      <c r="AS8" s="362"/>
      <c r="AT8" s="36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53"/>
      <c r="C9" s="253"/>
      <c r="D9" s="254"/>
      <c r="E9" s="354"/>
      <c r="F9" s="355"/>
      <c r="G9" s="355"/>
      <c r="H9" s="355"/>
      <c r="I9" s="370"/>
      <c r="J9" s="38" t="e">
        <f>IF(AND('Mapa final'!#REF!="Muy Alta",'Mapa final'!#REF!="Leve"),CONCATENATE("R4C",'Mapa final'!#REF!),"")</f>
        <v>#REF!</v>
      </c>
      <c r="K9" s="39" t="e">
        <f>IF(AND('Mapa final'!#REF!="Muy Alta",'Mapa final'!#REF!="Leve"),CONCATENATE("R4C",'Mapa final'!#REF!),"")</f>
        <v>#REF!</v>
      </c>
      <c r="L9" s="44" t="e">
        <f>IF(AND('Mapa final'!#REF!="Muy Alta",'Mapa final'!#REF!="Leve"),CONCATENATE("R4C",'Mapa final'!#REF!),"")</f>
        <v>#REF!</v>
      </c>
      <c r="M9" s="44" t="e">
        <f>IF(AND('Mapa final'!#REF!="Muy Alta",'Mapa final'!#REF!="Leve"),CONCATENATE("R4C",'Mapa final'!#REF!),"")</f>
        <v>#REF!</v>
      </c>
      <c r="N9" s="44" t="e">
        <f>IF(AND('Mapa final'!#REF!="Muy Alta",'Mapa final'!#REF!="Leve"),CONCATENATE("R4C",'Mapa final'!#REF!),"")</f>
        <v>#REF!</v>
      </c>
      <c r="O9" s="40" t="e">
        <f>IF(AND('Mapa final'!#REF!="Muy Alta",'Mapa final'!#REF!="Leve"),CONCATENATE("R4C",'Mapa final'!#REF!),"")</f>
        <v>#REF!</v>
      </c>
      <c r="P9" s="38" t="e">
        <f>IF(AND('Mapa final'!#REF!="Muy Alta",'Mapa final'!#REF!="Menor"),CONCATENATE("R4C",'Mapa final'!#REF!),"")</f>
        <v>#REF!</v>
      </c>
      <c r="Q9" s="39" t="e">
        <f>IF(AND('Mapa final'!#REF!="Muy Alta",'Mapa final'!#REF!="Menor"),CONCATENATE("R4C",'Mapa final'!#REF!),"")</f>
        <v>#REF!</v>
      </c>
      <c r="R9" s="44" t="e">
        <f>IF(AND('Mapa final'!#REF!="Muy Alta",'Mapa final'!#REF!="Menor"),CONCATENATE("R4C",'Mapa final'!#REF!),"")</f>
        <v>#REF!</v>
      </c>
      <c r="S9" s="44" t="e">
        <f>IF(AND('Mapa final'!#REF!="Muy Alta",'Mapa final'!#REF!="Menor"),CONCATENATE("R4C",'Mapa final'!#REF!),"")</f>
        <v>#REF!</v>
      </c>
      <c r="T9" s="44" t="e">
        <f>IF(AND('Mapa final'!#REF!="Muy Alta",'Mapa final'!#REF!="Menor"),CONCATENATE("R4C",'Mapa final'!#REF!),"")</f>
        <v>#REF!</v>
      </c>
      <c r="U9" s="40" t="e">
        <f>IF(AND('Mapa final'!#REF!="Muy Alta",'Mapa final'!#REF!="Menor"),CONCATENATE("R4C",'Mapa final'!#REF!),"")</f>
        <v>#REF!</v>
      </c>
      <c r="V9" s="38" t="e">
        <f>IF(AND('Mapa final'!#REF!="Muy Alta",'Mapa final'!#REF!="Moderado"),CONCATENATE("R4C",'Mapa final'!#REF!),"")</f>
        <v>#REF!</v>
      </c>
      <c r="W9" s="39" t="e">
        <f>IF(AND('Mapa final'!#REF!="Muy Alta",'Mapa final'!#REF!="Moderado"),CONCATENATE("R4C",'Mapa final'!#REF!),"")</f>
        <v>#REF!</v>
      </c>
      <c r="X9" s="44" t="e">
        <f>IF(AND('Mapa final'!#REF!="Muy Alta",'Mapa final'!#REF!="Moderado"),CONCATENATE("R4C",'Mapa final'!#REF!),"")</f>
        <v>#REF!</v>
      </c>
      <c r="Y9" s="44" t="e">
        <f>IF(AND('Mapa final'!#REF!="Muy Alta",'Mapa final'!#REF!="Moderado"),CONCATENATE("R4C",'Mapa final'!#REF!),"")</f>
        <v>#REF!</v>
      </c>
      <c r="Z9" s="44" t="e">
        <f>IF(AND('Mapa final'!#REF!="Muy Alta",'Mapa final'!#REF!="Moderado"),CONCATENATE("R4C",'Mapa final'!#REF!),"")</f>
        <v>#REF!</v>
      </c>
      <c r="AA9" s="40" t="e">
        <f>IF(AND('Mapa final'!#REF!="Muy Alta",'Mapa final'!#REF!="Moderado"),CONCATENATE("R4C",'Mapa final'!#REF!),"")</f>
        <v>#REF!</v>
      </c>
      <c r="AB9" s="38" t="e">
        <f>IF(AND('Mapa final'!#REF!="Muy Alta",'Mapa final'!#REF!="Mayor"),CONCATENATE("R4C",'Mapa final'!#REF!),"")</f>
        <v>#REF!</v>
      </c>
      <c r="AC9" s="39" t="e">
        <f>IF(AND('Mapa final'!#REF!="Muy Alta",'Mapa final'!#REF!="Mayor"),CONCATENATE("R4C",'Mapa final'!#REF!),"")</f>
        <v>#REF!</v>
      </c>
      <c r="AD9" s="44" t="e">
        <f>IF(AND('Mapa final'!#REF!="Muy Alta",'Mapa final'!#REF!="Mayor"),CONCATENATE("R4C",'Mapa final'!#REF!),"")</f>
        <v>#REF!</v>
      </c>
      <c r="AE9" s="44" t="e">
        <f>IF(AND('Mapa final'!#REF!="Muy Alta",'Mapa final'!#REF!="Mayor"),CONCATENATE("R4C",'Mapa final'!#REF!),"")</f>
        <v>#REF!</v>
      </c>
      <c r="AF9" s="44" t="e">
        <f>IF(AND('Mapa final'!#REF!="Muy Alta",'Mapa final'!#REF!="Mayor"),CONCATENATE("R4C",'Mapa final'!#REF!),"")</f>
        <v>#REF!</v>
      </c>
      <c r="AG9" s="40" t="e">
        <f>IF(AND('Mapa final'!#REF!="Muy Alta",'Mapa final'!#REF!="Mayor"),CONCATENATE("R4C",'Mapa final'!#REF!),"")</f>
        <v>#REF!</v>
      </c>
      <c r="AH9" s="41" t="e">
        <f>IF(AND('Mapa final'!#REF!="Muy Alta",'Mapa final'!#REF!="Catastrófico"),CONCATENATE("R4C",'Mapa final'!#REF!),"")</f>
        <v>#REF!</v>
      </c>
      <c r="AI9" s="42" t="e">
        <f>IF(AND('Mapa final'!#REF!="Muy Alta",'Mapa final'!#REF!="Catastrófico"),CONCATENATE("R4C",'Mapa final'!#REF!),"")</f>
        <v>#REF!</v>
      </c>
      <c r="AJ9" s="42" t="e">
        <f>IF(AND('Mapa final'!#REF!="Muy Alta",'Mapa final'!#REF!="Catastrófico"),CONCATENATE("R4C",'Mapa final'!#REF!),"")</f>
        <v>#REF!</v>
      </c>
      <c r="AK9" s="42" t="e">
        <f>IF(AND('Mapa final'!#REF!="Muy Alta",'Mapa final'!#REF!="Catastrófico"),CONCATENATE("R4C",'Mapa final'!#REF!),"")</f>
        <v>#REF!</v>
      </c>
      <c r="AL9" s="42" t="e">
        <f>IF(AND('Mapa final'!#REF!="Muy Alta",'Mapa final'!#REF!="Catastrófico"),CONCATENATE("R4C",'Mapa final'!#REF!),"")</f>
        <v>#REF!</v>
      </c>
      <c r="AM9" s="43" t="e">
        <f>IF(AND('Mapa final'!#REF!="Muy Alta",'Mapa final'!#REF!="Catastrófico"),CONCATENATE("R4C",'Mapa final'!#REF!),"")</f>
        <v>#REF!</v>
      </c>
      <c r="AN9" s="70"/>
      <c r="AO9" s="361"/>
      <c r="AP9" s="362"/>
      <c r="AQ9" s="362"/>
      <c r="AR9" s="362"/>
      <c r="AS9" s="362"/>
      <c r="AT9" s="36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53"/>
      <c r="C10" s="253"/>
      <c r="D10" s="254"/>
      <c r="E10" s="354"/>
      <c r="F10" s="355"/>
      <c r="G10" s="355"/>
      <c r="H10" s="355"/>
      <c r="I10" s="370"/>
      <c r="J10" s="38" t="e">
        <f>IF(AND('Mapa final'!#REF!="Muy Alta",'Mapa final'!#REF!="Leve"),CONCATENATE("R5C",'Mapa final'!#REF!),"")</f>
        <v>#REF!</v>
      </c>
      <c r="K10" s="39" t="e">
        <f>IF(AND('Mapa final'!#REF!="Muy Alta",'Mapa final'!#REF!="Leve"),CONCATENATE("R5C",'Mapa final'!#REF!),"")</f>
        <v>#REF!</v>
      </c>
      <c r="L10" s="44" t="e">
        <f>IF(AND('Mapa final'!#REF!="Muy Alta",'Mapa final'!#REF!="Leve"),CONCATENATE("R5C",'Mapa final'!#REF!),"")</f>
        <v>#REF!</v>
      </c>
      <c r="M10" s="44" t="e">
        <f>IF(AND('Mapa final'!#REF!="Muy Alta",'Mapa final'!#REF!="Leve"),CONCATENATE("R5C",'Mapa final'!#REF!),"")</f>
        <v>#REF!</v>
      </c>
      <c r="N10" s="44" t="e">
        <f>IF(AND('Mapa final'!#REF!="Muy Alta",'Mapa final'!#REF!="Leve"),CONCATENATE("R5C",'Mapa final'!#REF!),"")</f>
        <v>#REF!</v>
      </c>
      <c r="O10" s="40" t="e">
        <f>IF(AND('Mapa final'!#REF!="Muy Alta",'Mapa final'!#REF!="Leve"),CONCATENATE("R5C",'Mapa final'!#REF!),"")</f>
        <v>#REF!</v>
      </c>
      <c r="P10" s="38" t="e">
        <f>IF(AND('Mapa final'!#REF!="Muy Alta",'Mapa final'!#REF!="Menor"),CONCATENATE("R5C",'Mapa final'!#REF!),"")</f>
        <v>#REF!</v>
      </c>
      <c r="Q10" s="39" t="e">
        <f>IF(AND('Mapa final'!#REF!="Muy Alta",'Mapa final'!#REF!="Menor"),CONCATENATE("R5C",'Mapa final'!#REF!),"")</f>
        <v>#REF!</v>
      </c>
      <c r="R10" s="44" t="e">
        <f>IF(AND('Mapa final'!#REF!="Muy Alta",'Mapa final'!#REF!="Menor"),CONCATENATE("R5C",'Mapa final'!#REF!),"")</f>
        <v>#REF!</v>
      </c>
      <c r="S10" s="44" t="e">
        <f>IF(AND('Mapa final'!#REF!="Muy Alta",'Mapa final'!#REF!="Menor"),CONCATENATE("R5C",'Mapa final'!#REF!),"")</f>
        <v>#REF!</v>
      </c>
      <c r="T10" s="44" t="e">
        <f>IF(AND('Mapa final'!#REF!="Muy Alta",'Mapa final'!#REF!="Menor"),CONCATENATE("R5C",'Mapa final'!#REF!),"")</f>
        <v>#REF!</v>
      </c>
      <c r="U10" s="40" t="e">
        <f>IF(AND('Mapa final'!#REF!="Muy Alta",'Mapa final'!#REF!="Menor"),CONCATENATE("R5C",'Mapa final'!#REF!),"")</f>
        <v>#REF!</v>
      </c>
      <c r="V10" s="38" t="e">
        <f>IF(AND('Mapa final'!#REF!="Muy Alta",'Mapa final'!#REF!="Moderado"),CONCATENATE("R5C",'Mapa final'!#REF!),"")</f>
        <v>#REF!</v>
      </c>
      <c r="W10" s="39" t="e">
        <f>IF(AND('Mapa final'!#REF!="Muy Alta",'Mapa final'!#REF!="Moderado"),CONCATENATE("R5C",'Mapa final'!#REF!),"")</f>
        <v>#REF!</v>
      </c>
      <c r="X10" s="44" t="e">
        <f>IF(AND('Mapa final'!#REF!="Muy Alta",'Mapa final'!#REF!="Moderado"),CONCATENATE("R5C",'Mapa final'!#REF!),"")</f>
        <v>#REF!</v>
      </c>
      <c r="Y10" s="44" t="e">
        <f>IF(AND('Mapa final'!#REF!="Muy Alta",'Mapa final'!#REF!="Moderado"),CONCATENATE("R5C",'Mapa final'!#REF!),"")</f>
        <v>#REF!</v>
      </c>
      <c r="Z10" s="44" t="e">
        <f>IF(AND('Mapa final'!#REF!="Muy Alta",'Mapa final'!#REF!="Moderado"),CONCATENATE("R5C",'Mapa final'!#REF!),"")</f>
        <v>#REF!</v>
      </c>
      <c r="AA10" s="40" t="e">
        <f>IF(AND('Mapa final'!#REF!="Muy Alta",'Mapa final'!#REF!="Moderado"),CONCATENATE("R5C",'Mapa final'!#REF!),"")</f>
        <v>#REF!</v>
      </c>
      <c r="AB10" s="38" t="e">
        <f>IF(AND('Mapa final'!#REF!="Muy Alta",'Mapa final'!#REF!="Mayor"),CONCATENATE("R5C",'Mapa final'!#REF!),"")</f>
        <v>#REF!</v>
      </c>
      <c r="AC10" s="39" t="e">
        <f>IF(AND('Mapa final'!#REF!="Muy Alta",'Mapa final'!#REF!="Mayor"),CONCATENATE("R5C",'Mapa final'!#REF!),"")</f>
        <v>#REF!</v>
      </c>
      <c r="AD10" s="44" t="e">
        <f>IF(AND('Mapa final'!#REF!="Muy Alta",'Mapa final'!#REF!="Mayor"),CONCATENATE("R5C",'Mapa final'!#REF!),"")</f>
        <v>#REF!</v>
      </c>
      <c r="AE10" s="44" t="e">
        <f>IF(AND('Mapa final'!#REF!="Muy Alta",'Mapa final'!#REF!="Mayor"),CONCATENATE("R5C",'Mapa final'!#REF!),"")</f>
        <v>#REF!</v>
      </c>
      <c r="AF10" s="44" t="e">
        <f>IF(AND('Mapa final'!#REF!="Muy Alta",'Mapa final'!#REF!="Mayor"),CONCATENATE("R5C",'Mapa final'!#REF!),"")</f>
        <v>#REF!</v>
      </c>
      <c r="AG10" s="40" t="e">
        <f>IF(AND('Mapa final'!#REF!="Muy Alta",'Mapa final'!#REF!="Mayor"),CONCATENATE("R5C",'Mapa final'!#REF!),"")</f>
        <v>#REF!</v>
      </c>
      <c r="AH10" s="41" t="e">
        <f>IF(AND('Mapa final'!#REF!="Muy Alta",'Mapa final'!#REF!="Catastrófico"),CONCATENATE("R5C",'Mapa final'!#REF!),"")</f>
        <v>#REF!</v>
      </c>
      <c r="AI10" s="42" t="e">
        <f>IF(AND('Mapa final'!#REF!="Muy Alta",'Mapa final'!#REF!="Catastrófico"),CONCATENATE("R5C",'Mapa final'!#REF!),"")</f>
        <v>#REF!</v>
      </c>
      <c r="AJ10" s="42" t="e">
        <f>IF(AND('Mapa final'!#REF!="Muy Alta",'Mapa final'!#REF!="Catastrófico"),CONCATENATE("R5C",'Mapa final'!#REF!),"")</f>
        <v>#REF!</v>
      </c>
      <c r="AK10" s="42" t="e">
        <f>IF(AND('Mapa final'!#REF!="Muy Alta",'Mapa final'!#REF!="Catastrófico"),CONCATENATE("R5C",'Mapa final'!#REF!),"")</f>
        <v>#REF!</v>
      </c>
      <c r="AL10" s="42" t="e">
        <f>IF(AND('Mapa final'!#REF!="Muy Alta",'Mapa final'!#REF!="Catastrófico"),CONCATENATE("R5C",'Mapa final'!#REF!),"")</f>
        <v>#REF!</v>
      </c>
      <c r="AM10" s="43" t="e">
        <f>IF(AND('Mapa final'!#REF!="Muy Alta",'Mapa final'!#REF!="Catastrófico"),CONCATENATE("R5C",'Mapa final'!#REF!),"")</f>
        <v>#REF!</v>
      </c>
      <c r="AN10" s="70"/>
      <c r="AO10" s="361"/>
      <c r="AP10" s="362"/>
      <c r="AQ10" s="362"/>
      <c r="AR10" s="362"/>
      <c r="AS10" s="362"/>
      <c r="AT10" s="36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53"/>
      <c r="C11" s="253"/>
      <c r="D11" s="254"/>
      <c r="E11" s="354"/>
      <c r="F11" s="355"/>
      <c r="G11" s="355"/>
      <c r="H11" s="355"/>
      <c r="I11" s="370"/>
      <c r="J11" s="38" t="e">
        <f>IF(AND('Mapa final'!#REF!="Muy Alta",'Mapa final'!#REF!="Leve"),CONCATENATE("R6C",'Mapa final'!#REF!),"")</f>
        <v>#REF!</v>
      </c>
      <c r="K11" s="39" t="e">
        <f>IF(AND('Mapa final'!#REF!="Muy Alta",'Mapa final'!#REF!="Leve"),CONCATENATE("R6C",'Mapa final'!#REF!),"")</f>
        <v>#REF!</v>
      </c>
      <c r="L11" s="44" t="e">
        <f>IF(AND('Mapa final'!#REF!="Muy Alta",'Mapa final'!#REF!="Leve"),CONCATENATE("R6C",'Mapa final'!#REF!),"")</f>
        <v>#REF!</v>
      </c>
      <c r="M11" s="44" t="e">
        <f>IF(AND('Mapa final'!#REF!="Muy Alta",'Mapa final'!#REF!="Leve"),CONCATENATE("R6C",'Mapa final'!#REF!),"")</f>
        <v>#REF!</v>
      </c>
      <c r="N11" s="44" t="e">
        <f>IF(AND('Mapa final'!#REF!="Muy Alta",'Mapa final'!#REF!="Leve"),CONCATENATE("R6C",'Mapa final'!#REF!),"")</f>
        <v>#REF!</v>
      </c>
      <c r="O11" s="40" t="e">
        <f>IF(AND('Mapa final'!#REF!="Muy Alta",'Mapa final'!#REF!="Leve"),CONCATENATE("R6C",'Mapa final'!#REF!),"")</f>
        <v>#REF!</v>
      </c>
      <c r="P11" s="38" t="e">
        <f>IF(AND('Mapa final'!#REF!="Muy Alta",'Mapa final'!#REF!="Menor"),CONCATENATE("R6C",'Mapa final'!#REF!),"")</f>
        <v>#REF!</v>
      </c>
      <c r="Q11" s="39" t="e">
        <f>IF(AND('Mapa final'!#REF!="Muy Alta",'Mapa final'!#REF!="Menor"),CONCATENATE("R6C",'Mapa final'!#REF!),"")</f>
        <v>#REF!</v>
      </c>
      <c r="R11" s="44" t="e">
        <f>IF(AND('Mapa final'!#REF!="Muy Alta",'Mapa final'!#REF!="Menor"),CONCATENATE("R6C",'Mapa final'!#REF!),"")</f>
        <v>#REF!</v>
      </c>
      <c r="S11" s="44" t="e">
        <f>IF(AND('Mapa final'!#REF!="Muy Alta",'Mapa final'!#REF!="Menor"),CONCATENATE("R6C",'Mapa final'!#REF!),"")</f>
        <v>#REF!</v>
      </c>
      <c r="T11" s="44" t="e">
        <f>IF(AND('Mapa final'!#REF!="Muy Alta",'Mapa final'!#REF!="Menor"),CONCATENATE("R6C",'Mapa final'!#REF!),"")</f>
        <v>#REF!</v>
      </c>
      <c r="U11" s="40" t="e">
        <f>IF(AND('Mapa final'!#REF!="Muy Alta",'Mapa final'!#REF!="Menor"),CONCATENATE("R6C",'Mapa final'!#REF!),"")</f>
        <v>#REF!</v>
      </c>
      <c r="V11" s="38" t="e">
        <f>IF(AND('Mapa final'!#REF!="Muy Alta",'Mapa final'!#REF!="Moderado"),CONCATENATE("R6C",'Mapa final'!#REF!),"")</f>
        <v>#REF!</v>
      </c>
      <c r="W11" s="39" t="e">
        <f>IF(AND('Mapa final'!#REF!="Muy Alta",'Mapa final'!#REF!="Moderado"),CONCATENATE("R6C",'Mapa final'!#REF!),"")</f>
        <v>#REF!</v>
      </c>
      <c r="X11" s="44" t="e">
        <f>IF(AND('Mapa final'!#REF!="Muy Alta",'Mapa final'!#REF!="Moderado"),CONCATENATE("R6C",'Mapa final'!#REF!),"")</f>
        <v>#REF!</v>
      </c>
      <c r="Y11" s="44" t="e">
        <f>IF(AND('Mapa final'!#REF!="Muy Alta",'Mapa final'!#REF!="Moderado"),CONCATENATE("R6C",'Mapa final'!#REF!),"")</f>
        <v>#REF!</v>
      </c>
      <c r="Z11" s="44" t="e">
        <f>IF(AND('Mapa final'!#REF!="Muy Alta",'Mapa final'!#REF!="Moderado"),CONCATENATE("R6C",'Mapa final'!#REF!),"")</f>
        <v>#REF!</v>
      </c>
      <c r="AA11" s="40" t="e">
        <f>IF(AND('Mapa final'!#REF!="Muy Alta",'Mapa final'!#REF!="Moderado"),CONCATENATE("R6C",'Mapa final'!#REF!),"")</f>
        <v>#REF!</v>
      </c>
      <c r="AB11" s="38" t="e">
        <f>IF(AND('Mapa final'!#REF!="Muy Alta",'Mapa final'!#REF!="Mayor"),CONCATENATE("R6C",'Mapa final'!#REF!),"")</f>
        <v>#REF!</v>
      </c>
      <c r="AC11" s="39" t="e">
        <f>IF(AND('Mapa final'!#REF!="Muy Alta",'Mapa final'!#REF!="Mayor"),CONCATENATE("R6C",'Mapa final'!#REF!),"")</f>
        <v>#REF!</v>
      </c>
      <c r="AD11" s="44" t="e">
        <f>IF(AND('Mapa final'!#REF!="Muy Alta",'Mapa final'!#REF!="Mayor"),CONCATENATE("R6C",'Mapa final'!#REF!),"")</f>
        <v>#REF!</v>
      </c>
      <c r="AE11" s="44" t="e">
        <f>IF(AND('Mapa final'!#REF!="Muy Alta",'Mapa final'!#REF!="Mayor"),CONCATENATE("R6C",'Mapa final'!#REF!),"")</f>
        <v>#REF!</v>
      </c>
      <c r="AF11" s="44" t="e">
        <f>IF(AND('Mapa final'!#REF!="Muy Alta",'Mapa final'!#REF!="Mayor"),CONCATENATE("R6C",'Mapa final'!#REF!),"")</f>
        <v>#REF!</v>
      </c>
      <c r="AG11" s="40" t="e">
        <f>IF(AND('Mapa final'!#REF!="Muy Alta",'Mapa final'!#REF!="Mayor"),CONCATENATE("R6C",'Mapa final'!#REF!),"")</f>
        <v>#REF!</v>
      </c>
      <c r="AH11" s="41" t="e">
        <f>IF(AND('Mapa final'!#REF!="Muy Alta",'Mapa final'!#REF!="Catastrófico"),CONCATENATE("R6C",'Mapa final'!#REF!),"")</f>
        <v>#REF!</v>
      </c>
      <c r="AI11" s="42" t="e">
        <f>IF(AND('Mapa final'!#REF!="Muy Alta",'Mapa final'!#REF!="Catastrófico"),CONCATENATE("R6C",'Mapa final'!#REF!),"")</f>
        <v>#REF!</v>
      </c>
      <c r="AJ11" s="42" t="e">
        <f>IF(AND('Mapa final'!#REF!="Muy Alta",'Mapa final'!#REF!="Catastrófico"),CONCATENATE("R6C",'Mapa final'!#REF!),"")</f>
        <v>#REF!</v>
      </c>
      <c r="AK11" s="42" t="e">
        <f>IF(AND('Mapa final'!#REF!="Muy Alta",'Mapa final'!#REF!="Catastrófico"),CONCATENATE("R6C",'Mapa final'!#REF!),"")</f>
        <v>#REF!</v>
      </c>
      <c r="AL11" s="42" t="e">
        <f>IF(AND('Mapa final'!#REF!="Muy Alta",'Mapa final'!#REF!="Catastrófico"),CONCATENATE("R6C",'Mapa final'!#REF!),"")</f>
        <v>#REF!</v>
      </c>
      <c r="AM11" s="43" t="e">
        <f>IF(AND('Mapa final'!#REF!="Muy Alta",'Mapa final'!#REF!="Catastrófico"),CONCATENATE("R6C",'Mapa final'!#REF!),"")</f>
        <v>#REF!</v>
      </c>
      <c r="AN11" s="70"/>
      <c r="AO11" s="361"/>
      <c r="AP11" s="362"/>
      <c r="AQ11" s="362"/>
      <c r="AR11" s="362"/>
      <c r="AS11" s="362"/>
      <c r="AT11" s="36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53"/>
      <c r="C12" s="253"/>
      <c r="D12" s="254"/>
      <c r="E12" s="354"/>
      <c r="F12" s="355"/>
      <c r="G12" s="355"/>
      <c r="H12" s="355"/>
      <c r="I12" s="370"/>
      <c r="J12" s="38" t="e">
        <f>IF(AND('Mapa final'!#REF!="Muy Alta",'Mapa final'!#REF!="Leve"),CONCATENATE("R7C",'Mapa final'!#REF!),"")</f>
        <v>#REF!</v>
      </c>
      <c r="K12" s="39" t="e">
        <f>IF(AND('Mapa final'!#REF!="Muy Alta",'Mapa final'!#REF!="Leve"),CONCATENATE("R7C",'Mapa final'!#REF!),"")</f>
        <v>#REF!</v>
      </c>
      <c r="L12" s="44" t="e">
        <f>IF(AND('Mapa final'!#REF!="Muy Alta",'Mapa final'!#REF!="Leve"),CONCATENATE("R7C",'Mapa final'!#REF!),"")</f>
        <v>#REF!</v>
      </c>
      <c r="M12" s="44" t="e">
        <f>IF(AND('Mapa final'!#REF!="Muy Alta",'Mapa final'!#REF!="Leve"),CONCATENATE("R7C",'Mapa final'!#REF!),"")</f>
        <v>#REF!</v>
      </c>
      <c r="N12" s="44" t="e">
        <f>IF(AND('Mapa final'!#REF!="Muy Alta",'Mapa final'!#REF!="Leve"),CONCATENATE("R7C",'Mapa final'!#REF!),"")</f>
        <v>#REF!</v>
      </c>
      <c r="O12" s="40" t="e">
        <f>IF(AND('Mapa final'!#REF!="Muy Alta",'Mapa final'!#REF!="Leve"),CONCATENATE("R7C",'Mapa final'!#REF!),"")</f>
        <v>#REF!</v>
      </c>
      <c r="P12" s="38" t="e">
        <f>IF(AND('Mapa final'!#REF!="Muy Alta",'Mapa final'!#REF!="Menor"),CONCATENATE("R7C",'Mapa final'!#REF!),"")</f>
        <v>#REF!</v>
      </c>
      <c r="Q12" s="39" t="e">
        <f>IF(AND('Mapa final'!#REF!="Muy Alta",'Mapa final'!#REF!="Menor"),CONCATENATE("R7C",'Mapa final'!#REF!),"")</f>
        <v>#REF!</v>
      </c>
      <c r="R12" s="44" t="e">
        <f>IF(AND('Mapa final'!#REF!="Muy Alta",'Mapa final'!#REF!="Menor"),CONCATENATE("R7C",'Mapa final'!#REF!),"")</f>
        <v>#REF!</v>
      </c>
      <c r="S12" s="44" t="e">
        <f>IF(AND('Mapa final'!#REF!="Muy Alta",'Mapa final'!#REF!="Menor"),CONCATENATE("R7C",'Mapa final'!#REF!),"")</f>
        <v>#REF!</v>
      </c>
      <c r="T12" s="44" t="e">
        <f>IF(AND('Mapa final'!#REF!="Muy Alta",'Mapa final'!#REF!="Menor"),CONCATENATE("R7C",'Mapa final'!#REF!),"")</f>
        <v>#REF!</v>
      </c>
      <c r="U12" s="40" t="e">
        <f>IF(AND('Mapa final'!#REF!="Muy Alta",'Mapa final'!#REF!="Menor"),CONCATENATE("R7C",'Mapa final'!#REF!),"")</f>
        <v>#REF!</v>
      </c>
      <c r="V12" s="38" t="e">
        <f>IF(AND('Mapa final'!#REF!="Muy Alta",'Mapa final'!#REF!="Moderado"),CONCATENATE("R7C",'Mapa final'!#REF!),"")</f>
        <v>#REF!</v>
      </c>
      <c r="W12" s="39" t="e">
        <f>IF(AND('Mapa final'!#REF!="Muy Alta",'Mapa final'!#REF!="Moderado"),CONCATENATE("R7C",'Mapa final'!#REF!),"")</f>
        <v>#REF!</v>
      </c>
      <c r="X12" s="44" t="e">
        <f>IF(AND('Mapa final'!#REF!="Muy Alta",'Mapa final'!#REF!="Moderado"),CONCATENATE("R7C",'Mapa final'!#REF!),"")</f>
        <v>#REF!</v>
      </c>
      <c r="Y12" s="44" t="e">
        <f>IF(AND('Mapa final'!#REF!="Muy Alta",'Mapa final'!#REF!="Moderado"),CONCATENATE("R7C",'Mapa final'!#REF!),"")</f>
        <v>#REF!</v>
      </c>
      <c r="Z12" s="44" t="e">
        <f>IF(AND('Mapa final'!#REF!="Muy Alta",'Mapa final'!#REF!="Moderado"),CONCATENATE("R7C",'Mapa final'!#REF!),"")</f>
        <v>#REF!</v>
      </c>
      <c r="AA12" s="40" t="e">
        <f>IF(AND('Mapa final'!#REF!="Muy Alta",'Mapa final'!#REF!="Moderado"),CONCATENATE("R7C",'Mapa final'!#REF!),"")</f>
        <v>#REF!</v>
      </c>
      <c r="AB12" s="38" t="e">
        <f>IF(AND('Mapa final'!#REF!="Muy Alta",'Mapa final'!#REF!="Mayor"),CONCATENATE("R7C",'Mapa final'!#REF!),"")</f>
        <v>#REF!</v>
      </c>
      <c r="AC12" s="39" t="e">
        <f>IF(AND('Mapa final'!#REF!="Muy Alta",'Mapa final'!#REF!="Mayor"),CONCATENATE("R7C",'Mapa final'!#REF!),"")</f>
        <v>#REF!</v>
      </c>
      <c r="AD12" s="44" t="e">
        <f>IF(AND('Mapa final'!#REF!="Muy Alta",'Mapa final'!#REF!="Mayor"),CONCATENATE("R7C",'Mapa final'!#REF!),"")</f>
        <v>#REF!</v>
      </c>
      <c r="AE12" s="44" t="e">
        <f>IF(AND('Mapa final'!#REF!="Muy Alta",'Mapa final'!#REF!="Mayor"),CONCATENATE("R7C",'Mapa final'!#REF!),"")</f>
        <v>#REF!</v>
      </c>
      <c r="AF12" s="44" t="e">
        <f>IF(AND('Mapa final'!#REF!="Muy Alta",'Mapa final'!#REF!="Mayor"),CONCATENATE("R7C",'Mapa final'!#REF!),"")</f>
        <v>#REF!</v>
      </c>
      <c r="AG12" s="40" t="e">
        <f>IF(AND('Mapa final'!#REF!="Muy Alta",'Mapa final'!#REF!="Mayor"),CONCATENATE("R7C",'Mapa final'!#REF!),"")</f>
        <v>#REF!</v>
      </c>
      <c r="AH12" s="41" t="e">
        <f>IF(AND('Mapa final'!#REF!="Muy Alta",'Mapa final'!#REF!="Catastrófico"),CONCATENATE("R7C",'Mapa final'!#REF!),"")</f>
        <v>#REF!</v>
      </c>
      <c r="AI12" s="42" t="e">
        <f>IF(AND('Mapa final'!#REF!="Muy Alta",'Mapa final'!#REF!="Catastrófico"),CONCATENATE("R7C",'Mapa final'!#REF!),"")</f>
        <v>#REF!</v>
      </c>
      <c r="AJ12" s="42" t="e">
        <f>IF(AND('Mapa final'!#REF!="Muy Alta",'Mapa final'!#REF!="Catastrófico"),CONCATENATE("R7C",'Mapa final'!#REF!),"")</f>
        <v>#REF!</v>
      </c>
      <c r="AK12" s="42" t="e">
        <f>IF(AND('Mapa final'!#REF!="Muy Alta",'Mapa final'!#REF!="Catastrófico"),CONCATENATE("R7C",'Mapa final'!#REF!),"")</f>
        <v>#REF!</v>
      </c>
      <c r="AL12" s="42" t="e">
        <f>IF(AND('Mapa final'!#REF!="Muy Alta",'Mapa final'!#REF!="Catastrófico"),CONCATENATE("R7C",'Mapa final'!#REF!),"")</f>
        <v>#REF!</v>
      </c>
      <c r="AM12" s="43" t="e">
        <f>IF(AND('Mapa final'!#REF!="Muy Alta",'Mapa final'!#REF!="Catastrófico"),CONCATENATE("R7C",'Mapa final'!#REF!),"")</f>
        <v>#REF!</v>
      </c>
      <c r="AN12" s="70"/>
      <c r="AO12" s="361"/>
      <c r="AP12" s="362"/>
      <c r="AQ12" s="362"/>
      <c r="AR12" s="362"/>
      <c r="AS12" s="362"/>
      <c r="AT12" s="36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53"/>
      <c r="C13" s="253"/>
      <c r="D13" s="254"/>
      <c r="E13" s="354"/>
      <c r="F13" s="355"/>
      <c r="G13" s="355"/>
      <c r="H13" s="355"/>
      <c r="I13" s="370"/>
      <c r="J13" s="38" t="e">
        <f>IF(AND('Mapa final'!#REF!="Muy Alta",'Mapa final'!#REF!="Leve"),CONCATENATE("R8C",'Mapa final'!#REF!),"")</f>
        <v>#REF!</v>
      </c>
      <c r="K13" s="39" t="e">
        <f>IF(AND('Mapa final'!#REF!="Muy Alta",'Mapa final'!#REF!="Leve"),CONCATENATE("R8C",'Mapa final'!#REF!),"")</f>
        <v>#REF!</v>
      </c>
      <c r="L13" s="44" t="e">
        <f>IF(AND('Mapa final'!#REF!="Muy Alta",'Mapa final'!#REF!="Leve"),CONCATENATE("R8C",'Mapa final'!#REF!),"")</f>
        <v>#REF!</v>
      </c>
      <c r="M13" s="44" t="e">
        <f>IF(AND('Mapa final'!#REF!="Muy Alta",'Mapa final'!#REF!="Leve"),CONCATENATE("R8C",'Mapa final'!#REF!),"")</f>
        <v>#REF!</v>
      </c>
      <c r="N13" s="44" t="e">
        <f>IF(AND('Mapa final'!#REF!="Muy Alta",'Mapa final'!#REF!="Leve"),CONCATENATE("R8C",'Mapa final'!#REF!),"")</f>
        <v>#REF!</v>
      </c>
      <c r="O13" s="40" t="e">
        <f>IF(AND('Mapa final'!#REF!="Muy Alta",'Mapa final'!#REF!="Leve"),CONCATENATE("R8C",'Mapa final'!#REF!),"")</f>
        <v>#REF!</v>
      </c>
      <c r="P13" s="38" t="e">
        <f>IF(AND('Mapa final'!#REF!="Muy Alta",'Mapa final'!#REF!="Menor"),CONCATENATE("R8C",'Mapa final'!#REF!),"")</f>
        <v>#REF!</v>
      </c>
      <c r="Q13" s="39" t="e">
        <f>IF(AND('Mapa final'!#REF!="Muy Alta",'Mapa final'!#REF!="Menor"),CONCATENATE("R8C",'Mapa final'!#REF!),"")</f>
        <v>#REF!</v>
      </c>
      <c r="R13" s="44" t="e">
        <f>IF(AND('Mapa final'!#REF!="Muy Alta",'Mapa final'!#REF!="Menor"),CONCATENATE("R8C",'Mapa final'!#REF!),"")</f>
        <v>#REF!</v>
      </c>
      <c r="S13" s="44" t="e">
        <f>IF(AND('Mapa final'!#REF!="Muy Alta",'Mapa final'!#REF!="Menor"),CONCATENATE("R8C",'Mapa final'!#REF!),"")</f>
        <v>#REF!</v>
      </c>
      <c r="T13" s="44" t="e">
        <f>IF(AND('Mapa final'!#REF!="Muy Alta",'Mapa final'!#REF!="Menor"),CONCATENATE("R8C",'Mapa final'!#REF!),"")</f>
        <v>#REF!</v>
      </c>
      <c r="U13" s="40" t="e">
        <f>IF(AND('Mapa final'!#REF!="Muy Alta",'Mapa final'!#REF!="Menor"),CONCATENATE("R8C",'Mapa final'!#REF!),"")</f>
        <v>#REF!</v>
      </c>
      <c r="V13" s="38" t="e">
        <f>IF(AND('Mapa final'!#REF!="Muy Alta",'Mapa final'!#REF!="Moderado"),CONCATENATE("R8C",'Mapa final'!#REF!),"")</f>
        <v>#REF!</v>
      </c>
      <c r="W13" s="39" t="e">
        <f>IF(AND('Mapa final'!#REF!="Muy Alta",'Mapa final'!#REF!="Moderado"),CONCATENATE("R8C",'Mapa final'!#REF!),"")</f>
        <v>#REF!</v>
      </c>
      <c r="X13" s="44" t="e">
        <f>IF(AND('Mapa final'!#REF!="Muy Alta",'Mapa final'!#REF!="Moderado"),CONCATENATE("R8C",'Mapa final'!#REF!),"")</f>
        <v>#REF!</v>
      </c>
      <c r="Y13" s="44" t="e">
        <f>IF(AND('Mapa final'!#REF!="Muy Alta",'Mapa final'!#REF!="Moderado"),CONCATENATE("R8C",'Mapa final'!#REF!),"")</f>
        <v>#REF!</v>
      </c>
      <c r="Z13" s="44" t="e">
        <f>IF(AND('Mapa final'!#REF!="Muy Alta",'Mapa final'!#REF!="Moderado"),CONCATENATE("R8C",'Mapa final'!#REF!),"")</f>
        <v>#REF!</v>
      </c>
      <c r="AA13" s="40" t="e">
        <f>IF(AND('Mapa final'!#REF!="Muy Alta",'Mapa final'!#REF!="Moderado"),CONCATENATE("R8C",'Mapa final'!#REF!),"")</f>
        <v>#REF!</v>
      </c>
      <c r="AB13" s="38" t="e">
        <f>IF(AND('Mapa final'!#REF!="Muy Alta",'Mapa final'!#REF!="Mayor"),CONCATENATE("R8C",'Mapa final'!#REF!),"")</f>
        <v>#REF!</v>
      </c>
      <c r="AC13" s="39" t="e">
        <f>IF(AND('Mapa final'!#REF!="Muy Alta",'Mapa final'!#REF!="Mayor"),CONCATENATE("R8C",'Mapa final'!#REF!),"")</f>
        <v>#REF!</v>
      </c>
      <c r="AD13" s="44" t="e">
        <f>IF(AND('Mapa final'!#REF!="Muy Alta",'Mapa final'!#REF!="Mayor"),CONCATENATE("R8C",'Mapa final'!#REF!),"")</f>
        <v>#REF!</v>
      </c>
      <c r="AE13" s="44" t="e">
        <f>IF(AND('Mapa final'!#REF!="Muy Alta",'Mapa final'!#REF!="Mayor"),CONCATENATE("R8C",'Mapa final'!#REF!),"")</f>
        <v>#REF!</v>
      </c>
      <c r="AF13" s="44" t="e">
        <f>IF(AND('Mapa final'!#REF!="Muy Alta",'Mapa final'!#REF!="Mayor"),CONCATENATE("R8C",'Mapa final'!#REF!),"")</f>
        <v>#REF!</v>
      </c>
      <c r="AG13" s="40" t="e">
        <f>IF(AND('Mapa final'!#REF!="Muy Alta",'Mapa final'!#REF!="Mayor"),CONCATENATE("R8C",'Mapa final'!#REF!),"")</f>
        <v>#REF!</v>
      </c>
      <c r="AH13" s="41" t="e">
        <f>IF(AND('Mapa final'!#REF!="Muy Alta",'Mapa final'!#REF!="Catastrófico"),CONCATENATE("R8C",'Mapa final'!#REF!),"")</f>
        <v>#REF!</v>
      </c>
      <c r="AI13" s="42" t="e">
        <f>IF(AND('Mapa final'!#REF!="Muy Alta",'Mapa final'!#REF!="Catastrófico"),CONCATENATE("R8C",'Mapa final'!#REF!),"")</f>
        <v>#REF!</v>
      </c>
      <c r="AJ13" s="42" t="e">
        <f>IF(AND('Mapa final'!#REF!="Muy Alta",'Mapa final'!#REF!="Catastrófico"),CONCATENATE("R8C",'Mapa final'!#REF!),"")</f>
        <v>#REF!</v>
      </c>
      <c r="AK13" s="42" t="e">
        <f>IF(AND('Mapa final'!#REF!="Muy Alta",'Mapa final'!#REF!="Catastrófico"),CONCATENATE("R8C",'Mapa final'!#REF!),"")</f>
        <v>#REF!</v>
      </c>
      <c r="AL13" s="42" t="e">
        <f>IF(AND('Mapa final'!#REF!="Muy Alta",'Mapa final'!#REF!="Catastrófico"),CONCATENATE("R8C",'Mapa final'!#REF!),"")</f>
        <v>#REF!</v>
      </c>
      <c r="AM13" s="43" t="e">
        <f>IF(AND('Mapa final'!#REF!="Muy Alta",'Mapa final'!#REF!="Catastrófico"),CONCATENATE("R8C",'Mapa final'!#REF!),"")</f>
        <v>#REF!</v>
      </c>
      <c r="AN13" s="70"/>
      <c r="AO13" s="361"/>
      <c r="AP13" s="362"/>
      <c r="AQ13" s="362"/>
      <c r="AR13" s="362"/>
      <c r="AS13" s="362"/>
      <c r="AT13" s="36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53"/>
      <c r="C14" s="253"/>
      <c r="D14" s="254"/>
      <c r="E14" s="354"/>
      <c r="F14" s="355"/>
      <c r="G14" s="355"/>
      <c r="H14" s="355"/>
      <c r="I14" s="370"/>
      <c r="J14" s="38" t="e">
        <f>IF(AND('Mapa final'!#REF!="Muy Alta",'Mapa final'!#REF!="Leve"),CONCATENATE("R9C",'Mapa final'!#REF!),"")</f>
        <v>#REF!</v>
      </c>
      <c r="K14" s="39" t="e">
        <f>IF(AND('Mapa final'!#REF!="Muy Alta",'Mapa final'!#REF!="Leve"),CONCATENATE("R9C",'Mapa final'!#REF!),"")</f>
        <v>#REF!</v>
      </c>
      <c r="L14" s="44" t="e">
        <f>IF(AND('Mapa final'!#REF!="Muy Alta",'Mapa final'!#REF!="Leve"),CONCATENATE("R9C",'Mapa final'!#REF!),"")</f>
        <v>#REF!</v>
      </c>
      <c r="M14" s="44" t="e">
        <f>IF(AND('Mapa final'!#REF!="Muy Alta",'Mapa final'!#REF!="Leve"),CONCATENATE("R9C",'Mapa final'!#REF!),"")</f>
        <v>#REF!</v>
      </c>
      <c r="N14" s="44" t="e">
        <f>IF(AND('Mapa final'!#REF!="Muy Alta",'Mapa final'!#REF!="Leve"),CONCATENATE("R9C",'Mapa final'!#REF!),"")</f>
        <v>#REF!</v>
      </c>
      <c r="O14" s="40" t="e">
        <f>IF(AND('Mapa final'!#REF!="Muy Alta",'Mapa final'!#REF!="Leve"),CONCATENATE("R9C",'Mapa final'!#REF!),"")</f>
        <v>#REF!</v>
      </c>
      <c r="P14" s="38" t="e">
        <f>IF(AND('Mapa final'!#REF!="Muy Alta",'Mapa final'!#REF!="Menor"),CONCATENATE("R9C",'Mapa final'!#REF!),"")</f>
        <v>#REF!</v>
      </c>
      <c r="Q14" s="39" t="e">
        <f>IF(AND('Mapa final'!#REF!="Muy Alta",'Mapa final'!#REF!="Menor"),CONCATENATE("R9C",'Mapa final'!#REF!),"")</f>
        <v>#REF!</v>
      </c>
      <c r="R14" s="44" t="e">
        <f>IF(AND('Mapa final'!#REF!="Muy Alta",'Mapa final'!#REF!="Menor"),CONCATENATE("R9C",'Mapa final'!#REF!),"")</f>
        <v>#REF!</v>
      </c>
      <c r="S14" s="44" t="e">
        <f>IF(AND('Mapa final'!#REF!="Muy Alta",'Mapa final'!#REF!="Menor"),CONCATENATE("R9C",'Mapa final'!#REF!),"")</f>
        <v>#REF!</v>
      </c>
      <c r="T14" s="44" t="e">
        <f>IF(AND('Mapa final'!#REF!="Muy Alta",'Mapa final'!#REF!="Menor"),CONCATENATE("R9C",'Mapa final'!#REF!),"")</f>
        <v>#REF!</v>
      </c>
      <c r="U14" s="40" t="e">
        <f>IF(AND('Mapa final'!#REF!="Muy Alta",'Mapa final'!#REF!="Menor"),CONCATENATE("R9C",'Mapa final'!#REF!),"")</f>
        <v>#REF!</v>
      </c>
      <c r="V14" s="38" t="e">
        <f>IF(AND('Mapa final'!#REF!="Muy Alta",'Mapa final'!#REF!="Moderado"),CONCATENATE("R9C",'Mapa final'!#REF!),"")</f>
        <v>#REF!</v>
      </c>
      <c r="W14" s="39" t="e">
        <f>IF(AND('Mapa final'!#REF!="Muy Alta",'Mapa final'!#REF!="Moderado"),CONCATENATE("R9C",'Mapa final'!#REF!),"")</f>
        <v>#REF!</v>
      </c>
      <c r="X14" s="44" t="e">
        <f>IF(AND('Mapa final'!#REF!="Muy Alta",'Mapa final'!#REF!="Moderado"),CONCATENATE("R9C",'Mapa final'!#REF!),"")</f>
        <v>#REF!</v>
      </c>
      <c r="Y14" s="44" t="e">
        <f>IF(AND('Mapa final'!#REF!="Muy Alta",'Mapa final'!#REF!="Moderado"),CONCATENATE("R9C",'Mapa final'!#REF!),"")</f>
        <v>#REF!</v>
      </c>
      <c r="Z14" s="44" t="e">
        <f>IF(AND('Mapa final'!#REF!="Muy Alta",'Mapa final'!#REF!="Moderado"),CONCATENATE("R9C",'Mapa final'!#REF!),"")</f>
        <v>#REF!</v>
      </c>
      <c r="AA14" s="40" t="e">
        <f>IF(AND('Mapa final'!#REF!="Muy Alta",'Mapa final'!#REF!="Moderado"),CONCATENATE("R9C",'Mapa final'!#REF!),"")</f>
        <v>#REF!</v>
      </c>
      <c r="AB14" s="38" t="e">
        <f>IF(AND('Mapa final'!#REF!="Muy Alta",'Mapa final'!#REF!="Mayor"),CONCATENATE("R9C",'Mapa final'!#REF!),"")</f>
        <v>#REF!</v>
      </c>
      <c r="AC14" s="39" t="e">
        <f>IF(AND('Mapa final'!#REF!="Muy Alta",'Mapa final'!#REF!="Mayor"),CONCATENATE("R9C",'Mapa final'!#REF!),"")</f>
        <v>#REF!</v>
      </c>
      <c r="AD14" s="44" t="e">
        <f>IF(AND('Mapa final'!#REF!="Muy Alta",'Mapa final'!#REF!="Mayor"),CONCATENATE("R9C",'Mapa final'!#REF!),"")</f>
        <v>#REF!</v>
      </c>
      <c r="AE14" s="44" t="e">
        <f>IF(AND('Mapa final'!#REF!="Muy Alta",'Mapa final'!#REF!="Mayor"),CONCATENATE("R9C",'Mapa final'!#REF!),"")</f>
        <v>#REF!</v>
      </c>
      <c r="AF14" s="44" t="e">
        <f>IF(AND('Mapa final'!#REF!="Muy Alta",'Mapa final'!#REF!="Mayor"),CONCATENATE("R9C",'Mapa final'!#REF!),"")</f>
        <v>#REF!</v>
      </c>
      <c r="AG14" s="40" t="e">
        <f>IF(AND('Mapa final'!#REF!="Muy Alta",'Mapa final'!#REF!="Mayor"),CONCATENATE("R9C",'Mapa final'!#REF!),"")</f>
        <v>#REF!</v>
      </c>
      <c r="AH14" s="41" t="e">
        <f>IF(AND('Mapa final'!#REF!="Muy Alta",'Mapa final'!#REF!="Catastrófico"),CONCATENATE("R9C",'Mapa final'!#REF!),"")</f>
        <v>#REF!</v>
      </c>
      <c r="AI14" s="42" t="e">
        <f>IF(AND('Mapa final'!#REF!="Muy Alta",'Mapa final'!#REF!="Catastrófico"),CONCATENATE("R9C",'Mapa final'!#REF!),"")</f>
        <v>#REF!</v>
      </c>
      <c r="AJ14" s="42" t="e">
        <f>IF(AND('Mapa final'!#REF!="Muy Alta",'Mapa final'!#REF!="Catastrófico"),CONCATENATE("R9C",'Mapa final'!#REF!),"")</f>
        <v>#REF!</v>
      </c>
      <c r="AK14" s="42" t="e">
        <f>IF(AND('Mapa final'!#REF!="Muy Alta",'Mapa final'!#REF!="Catastrófico"),CONCATENATE("R9C",'Mapa final'!#REF!),"")</f>
        <v>#REF!</v>
      </c>
      <c r="AL14" s="42" t="e">
        <f>IF(AND('Mapa final'!#REF!="Muy Alta",'Mapa final'!#REF!="Catastrófico"),CONCATENATE("R9C",'Mapa final'!#REF!),"")</f>
        <v>#REF!</v>
      </c>
      <c r="AM14" s="43" t="e">
        <f>IF(AND('Mapa final'!#REF!="Muy Alta",'Mapa final'!#REF!="Catastrófico"),CONCATENATE("R9C",'Mapa final'!#REF!),"")</f>
        <v>#REF!</v>
      </c>
      <c r="AN14" s="70"/>
      <c r="AO14" s="361"/>
      <c r="AP14" s="362"/>
      <c r="AQ14" s="362"/>
      <c r="AR14" s="362"/>
      <c r="AS14" s="362"/>
      <c r="AT14" s="36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53"/>
      <c r="C15" s="253"/>
      <c r="D15" s="254"/>
      <c r="E15" s="356"/>
      <c r="F15" s="357"/>
      <c r="G15" s="357"/>
      <c r="H15" s="357"/>
      <c r="I15" s="371"/>
      <c r="J15" s="45" t="e">
        <f>IF(AND('Mapa final'!#REF!="Muy Alta",'Mapa final'!#REF!="Leve"),CONCATENATE("R10C",'Mapa final'!#REF!),"")</f>
        <v>#REF!</v>
      </c>
      <c r="K15" s="46" t="e">
        <f>IF(AND('Mapa final'!#REF!="Muy Alta",'Mapa final'!#REF!="Leve"),CONCATENATE("R10C",'Mapa final'!#REF!),"")</f>
        <v>#REF!</v>
      </c>
      <c r="L15" s="46" t="e">
        <f>IF(AND('Mapa final'!#REF!="Muy Alta",'Mapa final'!#REF!="Leve"),CONCATENATE("R10C",'Mapa final'!#REF!),"")</f>
        <v>#REF!</v>
      </c>
      <c r="M15" s="46" t="e">
        <f>IF(AND('Mapa final'!#REF!="Muy Alta",'Mapa final'!#REF!="Leve"),CONCATENATE("R10C",'Mapa final'!#REF!),"")</f>
        <v>#REF!</v>
      </c>
      <c r="N15" s="46" t="e">
        <f>IF(AND('Mapa final'!#REF!="Muy Alta",'Mapa final'!#REF!="Leve"),CONCATENATE("R10C",'Mapa final'!#REF!),"")</f>
        <v>#REF!</v>
      </c>
      <c r="O15" s="47" t="e">
        <f>IF(AND('Mapa final'!#REF!="Muy Alta",'Mapa final'!#REF!="Leve"),CONCATENATE("R10C",'Mapa final'!#REF!),"")</f>
        <v>#REF!</v>
      </c>
      <c r="P15" s="38" t="e">
        <f>IF(AND('Mapa final'!#REF!="Muy Alta",'Mapa final'!#REF!="Menor"),CONCATENATE("R10C",'Mapa final'!#REF!),"")</f>
        <v>#REF!</v>
      </c>
      <c r="Q15" s="39" t="e">
        <f>IF(AND('Mapa final'!#REF!="Muy Alta",'Mapa final'!#REF!="Menor"),CONCATENATE("R10C",'Mapa final'!#REF!),"")</f>
        <v>#REF!</v>
      </c>
      <c r="R15" s="39" t="e">
        <f>IF(AND('Mapa final'!#REF!="Muy Alta",'Mapa final'!#REF!="Menor"),CONCATENATE("R10C",'Mapa final'!#REF!),"")</f>
        <v>#REF!</v>
      </c>
      <c r="S15" s="39" t="e">
        <f>IF(AND('Mapa final'!#REF!="Muy Alta",'Mapa final'!#REF!="Menor"),CONCATENATE("R10C",'Mapa final'!#REF!),"")</f>
        <v>#REF!</v>
      </c>
      <c r="T15" s="39" t="e">
        <f>IF(AND('Mapa final'!#REF!="Muy Alta",'Mapa final'!#REF!="Menor"),CONCATENATE("R10C",'Mapa final'!#REF!),"")</f>
        <v>#REF!</v>
      </c>
      <c r="U15" s="40" t="e">
        <f>IF(AND('Mapa final'!#REF!="Muy Alta",'Mapa final'!#REF!="Menor"),CONCATENATE("R10C",'Mapa final'!#REF!),"")</f>
        <v>#REF!</v>
      </c>
      <c r="V15" s="45" t="e">
        <f>IF(AND('Mapa final'!#REF!="Muy Alta",'Mapa final'!#REF!="Moderado"),CONCATENATE("R10C",'Mapa final'!#REF!),"")</f>
        <v>#REF!</v>
      </c>
      <c r="W15" s="46" t="e">
        <f>IF(AND('Mapa final'!#REF!="Muy Alta",'Mapa final'!#REF!="Moderado"),CONCATENATE("R10C",'Mapa final'!#REF!),"")</f>
        <v>#REF!</v>
      </c>
      <c r="X15" s="46" t="e">
        <f>IF(AND('Mapa final'!#REF!="Muy Alta",'Mapa final'!#REF!="Moderado"),CONCATENATE("R10C",'Mapa final'!#REF!),"")</f>
        <v>#REF!</v>
      </c>
      <c r="Y15" s="46" t="e">
        <f>IF(AND('Mapa final'!#REF!="Muy Alta",'Mapa final'!#REF!="Moderado"),CONCATENATE("R10C",'Mapa final'!#REF!),"")</f>
        <v>#REF!</v>
      </c>
      <c r="Z15" s="46" t="e">
        <f>IF(AND('Mapa final'!#REF!="Muy Alta",'Mapa final'!#REF!="Moderado"),CONCATENATE("R10C",'Mapa final'!#REF!),"")</f>
        <v>#REF!</v>
      </c>
      <c r="AA15" s="47" t="e">
        <f>IF(AND('Mapa final'!#REF!="Muy Alta",'Mapa final'!#REF!="Moderado"),CONCATENATE("R10C",'Mapa final'!#REF!),"")</f>
        <v>#REF!</v>
      </c>
      <c r="AB15" s="38" t="e">
        <f>IF(AND('Mapa final'!#REF!="Muy Alta",'Mapa final'!#REF!="Mayor"),CONCATENATE("R10C",'Mapa final'!#REF!),"")</f>
        <v>#REF!</v>
      </c>
      <c r="AC15" s="39" t="e">
        <f>IF(AND('Mapa final'!#REF!="Muy Alta",'Mapa final'!#REF!="Mayor"),CONCATENATE("R10C",'Mapa final'!#REF!),"")</f>
        <v>#REF!</v>
      </c>
      <c r="AD15" s="39" t="e">
        <f>IF(AND('Mapa final'!#REF!="Muy Alta",'Mapa final'!#REF!="Mayor"),CONCATENATE("R10C",'Mapa final'!#REF!),"")</f>
        <v>#REF!</v>
      </c>
      <c r="AE15" s="39" t="e">
        <f>IF(AND('Mapa final'!#REF!="Muy Alta",'Mapa final'!#REF!="Mayor"),CONCATENATE("R10C",'Mapa final'!#REF!),"")</f>
        <v>#REF!</v>
      </c>
      <c r="AF15" s="39" t="e">
        <f>IF(AND('Mapa final'!#REF!="Muy Alta",'Mapa final'!#REF!="Mayor"),CONCATENATE("R10C",'Mapa final'!#REF!),"")</f>
        <v>#REF!</v>
      </c>
      <c r="AG15" s="40" t="e">
        <f>IF(AND('Mapa final'!#REF!="Muy Alta",'Mapa final'!#REF!="Mayor"),CONCATENATE("R10C",'Mapa final'!#REF!),"")</f>
        <v>#REF!</v>
      </c>
      <c r="AH15" s="48" t="e">
        <f>IF(AND('Mapa final'!#REF!="Muy Alta",'Mapa final'!#REF!="Catastrófico"),CONCATENATE("R10C",'Mapa final'!#REF!),"")</f>
        <v>#REF!</v>
      </c>
      <c r="AI15" s="49" t="e">
        <f>IF(AND('Mapa final'!#REF!="Muy Alta",'Mapa final'!#REF!="Catastrófico"),CONCATENATE("R10C",'Mapa final'!#REF!),"")</f>
        <v>#REF!</v>
      </c>
      <c r="AJ15" s="49" t="e">
        <f>IF(AND('Mapa final'!#REF!="Muy Alta",'Mapa final'!#REF!="Catastrófico"),CONCATENATE("R10C",'Mapa final'!#REF!),"")</f>
        <v>#REF!</v>
      </c>
      <c r="AK15" s="49" t="e">
        <f>IF(AND('Mapa final'!#REF!="Muy Alta",'Mapa final'!#REF!="Catastrófico"),CONCATENATE("R10C",'Mapa final'!#REF!),"")</f>
        <v>#REF!</v>
      </c>
      <c r="AL15" s="49" t="e">
        <f>IF(AND('Mapa final'!#REF!="Muy Alta",'Mapa final'!#REF!="Catastrófico"),CONCATENATE("R10C",'Mapa final'!#REF!),"")</f>
        <v>#REF!</v>
      </c>
      <c r="AM15" s="50" t="e">
        <f>IF(AND('Mapa final'!#REF!="Muy Alta",'Mapa final'!#REF!="Catastrófico"),CONCATENATE("R10C",'Mapa final'!#REF!),"")</f>
        <v>#REF!</v>
      </c>
      <c r="AN15" s="70"/>
      <c r="AO15" s="364"/>
      <c r="AP15" s="365"/>
      <c r="AQ15" s="365"/>
      <c r="AR15" s="365"/>
      <c r="AS15" s="365"/>
      <c r="AT15" s="36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53"/>
      <c r="C16" s="253"/>
      <c r="D16" s="254"/>
      <c r="E16" s="350" t="s">
        <v>111</v>
      </c>
      <c r="F16" s="351"/>
      <c r="G16" s="351"/>
      <c r="H16" s="351"/>
      <c r="I16" s="351"/>
      <c r="J16" s="51" t="str">
        <f ca="1">IF(AND('Mapa final'!$AA$9="Alta",'Mapa final'!$AC$9="Leve"),CONCATENATE("R1C",'Mapa final'!$Q$9),"")</f>
        <v/>
      </c>
      <c r="K16" s="52" t="str">
        <f ca="1">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 ca="1">IF(AND('Mapa final'!$AA$9="Alta",'Mapa final'!$AC$9="Menor"),CONCATENATE("R1C",'Mapa final'!$Q$9),"")</f>
        <v/>
      </c>
      <c r="Q16" s="52" t="str">
        <f ca="1">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 ca="1">IF(AND('Mapa final'!$AA$9="Alta",'Mapa final'!$AC$9="Moderado"),CONCATENATE("R1C",'Mapa final'!$Q$9),"")</f>
        <v/>
      </c>
      <c r="W16" s="33" t="str">
        <f ca="1">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 ca="1">IF(AND('Mapa final'!$AA$9="Alta",'Mapa final'!$AC$9="Mayor"),CONCATENATE("R1C",'Mapa final'!$Q$9),"")</f>
        <v/>
      </c>
      <c r="AC16" s="33" t="str">
        <f ca="1">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 ca="1">IF(AND('Mapa final'!$AA$9="Alta",'Mapa final'!$AC$9="Catastrófico"),CONCATENATE("R1C",'Mapa final'!$Q$9),"")</f>
        <v/>
      </c>
      <c r="AI16" s="36" t="str">
        <f ca="1">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41" t="s">
        <v>76</v>
      </c>
      <c r="AP16" s="342"/>
      <c r="AQ16" s="342"/>
      <c r="AR16" s="342"/>
      <c r="AS16" s="342"/>
      <c r="AT16" s="343"/>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53"/>
      <c r="C17" s="253"/>
      <c r="D17" s="254"/>
      <c r="E17" s="352"/>
      <c r="F17" s="353"/>
      <c r="G17" s="353"/>
      <c r="H17" s="353"/>
      <c r="I17" s="353"/>
      <c r="J17" s="54" t="e">
        <f>IF(AND('Mapa final'!#REF!="Alta",'Mapa final'!#REF!="Leve"),CONCATENATE("R2C",'Mapa final'!#REF!),"")</f>
        <v>#REF!</v>
      </c>
      <c r="K17" s="55" t="e">
        <f>IF(AND('Mapa final'!#REF!="Alta",'Mapa final'!#REF!="Leve"),CONCATENATE("R2C",'Mapa final'!#REF!),"")</f>
        <v>#REF!</v>
      </c>
      <c r="L17" s="55" t="e">
        <f>IF(AND('Mapa final'!#REF!="Alta",'Mapa final'!#REF!="Leve"),CONCATENATE("R2C",'Mapa final'!#REF!),"")</f>
        <v>#REF!</v>
      </c>
      <c r="M17" s="55" t="e">
        <f>IF(AND('Mapa final'!#REF!="Alta",'Mapa final'!#REF!="Leve"),CONCATENATE("R2C",'Mapa final'!#REF!),"")</f>
        <v>#REF!</v>
      </c>
      <c r="N17" s="55" t="e">
        <f>IF(AND('Mapa final'!#REF!="Alta",'Mapa final'!#REF!="Leve"),CONCATENATE("R2C",'Mapa final'!#REF!),"")</f>
        <v>#REF!</v>
      </c>
      <c r="O17" s="56" t="e">
        <f>IF(AND('Mapa final'!#REF!="Alta",'Mapa final'!#REF!="Leve"),CONCATENATE("R2C",'Mapa final'!#REF!),"")</f>
        <v>#REF!</v>
      </c>
      <c r="P17" s="54" t="e">
        <f>IF(AND('Mapa final'!#REF!="Alta",'Mapa final'!#REF!="Menor"),CONCATENATE("R2C",'Mapa final'!#REF!),"")</f>
        <v>#REF!</v>
      </c>
      <c r="Q17" s="55" t="e">
        <f>IF(AND('Mapa final'!#REF!="Alta",'Mapa final'!#REF!="Menor"),CONCATENATE("R2C",'Mapa final'!#REF!),"")</f>
        <v>#REF!</v>
      </c>
      <c r="R17" s="55" t="e">
        <f>IF(AND('Mapa final'!#REF!="Alta",'Mapa final'!#REF!="Menor"),CONCATENATE("R2C",'Mapa final'!#REF!),"")</f>
        <v>#REF!</v>
      </c>
      <c r="S17" s="55" t="e">
        <f>IF(AND('Mapa final'!#REF!="Alta",'Mapa final'!#REF!="Menor"),CONCATENATE("R2C",'Mapa final'!#REF!),"")</f>
        <v>#REF!</v>
      </c>
      <c r="T17" s="55" t="e">
        <f>IF(AND('Mapa final'!#REF!="Alta",'Mapa final'!#REF!="Menor"),CONCATENATE("R2C",'Mapa final'!#REF!),"")</f>
        <v>#REF!</v>
      </c>
      <c r="U17" s="56" t="e">
        <f>IF(AND('Mapa final'!#REF!="Alta",'Mapa final'!#REF!="Menor"),CONCATENATE("R2C",'Mapa final'!#REF!),"")</f>
        <v>#REF!</v>
      </c>
      <c r="V17" s="38" t="e">
        <f>IF(AND('Mapa final'!#REF!="Alta",'Mapa final'!#REF!="Moderado"),CONCATENATE("R2C",'Mapa final'!#REF!),"")</f>
        <v>#REF!</v>
      </c>
      <c r="W17" s="39" t="e">
        <f>IF(AND('Mapa final'!#REF!="Alta",'Mapa final'!#REF!="Moderado"),CONCATENATE("R2C",'Mapa final'!#REF!),"")</f>
        <v>#REF!</v>
      </c>
      <c r="X17" s="39" t="e">
        <f>IF(AND('Mapa final'!#REF!="Alta",'Mapa final'!#REF!="Moderado"),CONCATENATE("R2C",'Mapa final'!#REF!),"")</f>
        <v>#REF!</v>
      </c>
      <c r="Y17" s="39" t="e">
        <f>IF(AND('Mapa final'!#REF!="Alta",'Mapa final'!#REF!="Moderado"),CONCATENATE("R2C",'Mapa final'!#REF!),"")</f>
        <v>#REF!</v>
      </c>
      <c r="Z17" s="39" t="e">
        <f>IF(AND('Mapa final'!#REF!="Alta",'Mapa final'!#REF!="Moderado"),CONCATENATE("R2C",'Mapa final'!#REF!),"")</f>
        <v>#REF!</v>
      </c>
      <c r="AA17" s="40" t="e">
        <f>IF(AND('Mapa final'!#REF!="Alta",'Mapa final'!#REF!="Moderado"),CONCATENATE("R2C",'Mapa final'!#REF!),"")</f>
        <v>#REF!</v>
      </c>
      <c r="AB17" s="38" t="e">
        <f>IF(AND('Mapa final'!#REF!="Alta",'Mapa final'!#REF!="Mayor"),CONCATENATE("R2C",'Mapa final'!#REF!),"")</f>
        <v>#REF!</v>
      </c>
      <c r="AC17" s="39" t="e">
        <f>IF(AND('Mapa final'!#REF!="Alta",'Mapa final'!#REF!="Mayor"),CONCATENATE("R2C",'Mapa final'!#REF!),"")</f>
        <v>#REF!</v>
      </c>
      <c r="AD17" s="39" t="e">
        <f>IF(AND('Mapa final'!#REF!="Alta",'Mapa final'!#REF!="Mayor"),CONCATENATE("R2C",'Mapa final'!#REF!),"")</f>
        <v>#REF!</v>
      </c>
      <c r="AE17" s="39" t="e">
        <f>IF(AND('Mapa final'!#REF!="Alta",'Mapa final'!#REF!="Mayor"),CONCATENATE("R2C",'Mapa final'!#REF!),"")</f>
        <v>#REF!</v>
      </c>
      <c r="AF17" s="39" t="e">
        <f>IF(AND('Mapa final'!#REF!="Alta",'Mapa final'!#REF!="Mayor"),CONCATENATE("R2C",'Mapa final'!#REF!),"")</f>
        <v>#REF!</v>
      </c>
      <c r="AG17" s="40" t="e">
        <f>IF(AND('Mapa final'!#REF!="Alta",'Mapa final'!#REF!="Mayor"),CONCATENATE("R2C",'Mapa final'!#REF!),"")</f>
        <v>#REF!</v>
      </c>
      <c r="AH17" s="41" t="e">
        <f>IF(AND('Mapa final'!#REF!="Alta",'Mapa final'!#REF!="Catastrófico"),CONCATENATE("R2C",'Mapa final'!#REF!),"")</f>
        <v>#REF!</v>
      </c>
      <c r="AI17" s="42" t="e">
        <f>IF(AND('Mapa final'!#REF!="Alta",'Mapa final'!#REF!="Catastrófico"),CONCATENATE("R2C",'Mapa final'!#REF!),"")</f>
        <v>#REF!</v>
      </c>
      <c r="AJ17" s="42" t="e">
        <f>IF(AND('Mapa final'!#REF!="Alta",'Mapa final'!#REF!="Catastrófico"),CONCATENATE("R2C",'Mapa final'!#REF!),"")</f>
        <v>#REF!</v>
      </c>
      <c r="AK17" s="42" t="e">
        <f>IF(AND('Mapa final'!#REF!="Alta",'Mapa final'!#REF!="Catastrófico"),CONCATENATE("R2C",'Mapa final'!#REF!),"")</f>
        <v>#REF!</v>
      </c>
      <c r="AL17" s="42" t="e">
        <f>IF(AND('Mapa final'!#REF!="Alta",'Mapa final'!#REF!="Catastrófico"),CONCATENATE("R2C",'Mapa final'!#REF!),"")</f>
        <v>#REF!</v>
      </c>
      <c r="AM17" s="43" t="e">
        <f>IF(AND('Mapa final'!#REF!="Alta",'Mapa final'!#REF!="Catastrófico"),CONCATENATE("R2C",'Mapa final'!#REF!),"")</f>
        <v>#REF!</v>
      </c>
      <c r="AN17" s="70"/>
      <c r="AO17" s="344"/>
      <c r="AP17" s="345"/>
      <c r="AQ17" s="345"/>
      <c r="AR17" s="345"/>
      <c r="AS17" s="345"/>
      <c r="AT17" s="34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53"/>
      <c r="C18" s="253"/>
      <c r="D18" s="254"/>
      <c r="E18" s="354"/>
      <c r="F18" s="355"/>
      <c r="G18" s="355"/>
      <c r="H18" s="355"/>
      <c r="I18" s="353"/>
      <c r="J18" s="54" t="e">
        <f>IF(AND('Mapa final'!#REF!="Alta",'Mapa final'!#REF!="Leve"),CONCATENATE("R3C",'Mapa final'!#REF!),"")</f>
        <v>#REF!</v>
      </c>
      <c r="K18" s="55" t="e">
        <f>IF(AND('Mapa final'!#REF!="Alta",'Mapa final'!#REF!="Leve"),CONCATENATE("R3C",'Mapa final'!#REF!),"")</f>
        <v>#REF!</v>
      </c>
      <c r="L18" s="55" t="e">
        <f>IF(AND('Mapa final'!#REF!="Alta",'Mapa final'!#REF!="Leve"),CONCATENATE("R3C",'Mapa final'!#REF!),"")</f>
        <v>#REF!</v>
      </c>
      <c r="M18" s="55" t="e">
        <f>IF(AND('Mapa final'!#REF!="Alta",'Mapa final'!#REF!="Leve"),CONCATENATE("R3C",'Mapa final'!#REF!),"")</f>
        <v>#REF!</v>
      </c>
      <c r="N18" s="55" t="e">
        <f>IF(AND('Mapa final'!#REF!="Alta",'Mapa final'!#REF!="Leve"),CONCATENATE("R3C",'Mapa final'!#REF!),"")</f>
        <v>#REF!</v>
      </c>
      <c r="O18" s="56" t="e">
        <f>IF(AND('Mapa final'!#REF!="Alta",'Mapa final'!#REF!="Leve"),CONCATENATE("R3C",'Mapa final'!#REF!),"")</f>
        <v>#REF!</v>
      </c>
      <c r="P18" s="54" t="e">
        <f>IF(AND('Mapa final'!#REF!="Alta",'Mapa final'!#REF!="Menor"),CONCATENATE("R3C",'Mapa final'!#REF!),"")</f>
        <v>#REF!</v>
      </c>
      <c r="Q18" s="55" t="e">
        <f>IF(AND('Mapa final'!#REF!="Alta",'Mapa final'!#REF!="Menor"),CONCATENATE("R3C",'Mapa final'!#REF!),"")</f>
        <v>#REF!</v>
      </c>
      <c r="R18" s="55" t="e">
        <f>IF(AND('Mapa final'!#REF!="Alta",'Mapa final'!#REF!="Menor"),CONCATENATE("R3C",'Mapa final'!#REF!),"")</f>
        <v>#REF!</v>
      </c>
      <c r="S18" s="55" t="e">
        <f>IF(AND('Mapa final'!#REF!="Alta",'Mapa final'!#REF!="Menor"),CONCATENATE("R3C",'Mapa final'!#REF!),"")</f>
        <v>#REF!</v>
      </c>
      <c r="T18" s="55" t="e">
        <f>IF(AND('Mapa final'!#REF!="Alta",'Mapa final'!#REF!="Menor"),CONCATENATE("R3C",'Mapa final'!#REF!),"")</f>
        <v>#REF!</v>
      </c>
      <c r="U18" s="56" t="e">
        <f>IF(AND('Mapa final'!#REF!="Alta",'Mapa final'!#REF!="Menor"),CONCATENATE("R3C",'Mapa final'!#REF!),"")</f>
        <v>#REF!</v>
      </c>
      <c r="V18" s="38" t="e">
        <f>IF(AND('Mapa final'!#REF!="Alta",'Mapa final'!#REF!="Moderado"),CONCATENATE("R3C",'Mapa final'!#REF!),"")</f>
        <v>#REF!</v>
      </c>
      <c r="W18" s="39" t="e">
        <f>IF(AND('Mapa final'!#REF!="Alta",'Mapa final'!#REF!="Moderado"),CONCATENATE("R3C",'Mapa final'!#REF!),"")</f>
        <v>#REF!</v>
      </c>
      <c r="X18" s="39" t="e">
        <f>IF(AND('Mapa final'!#REF!="Alta",'Mapa final'!#REF!="Moderado"),CONCATENATE("R3C",'Mapa final'!#REF!),"")</f>
        <v>#REF!</v>
      </c>
      <c r="Y18" s="39" t="e">
        <f>IF(AND('Mapa final'!#REF!="Alta",'Mapa final'!#REF!="Moderado"),CONCATENATE("R3C",'Mapa final'!#REF!),"")</f>
        <v>#REF!</v>
      </c>
      <c r="Z18" s="39" t="e">
        <f>IF(AND('Mapa final'!#REF!="Alta",'Mapa final'!#REF!="Moderado"),CONCATENATE("R3C",'Mapa final'!#REF!),"")</f>
        <v>#REF!</v>
      </c>
      <c r="AA18" s="40" t="e">
        <f>IF(AND('Mapa final'!#REF!="Alta",'Mapa final'!#REF!="Moderado"),CONCATENATE("R3C",'Mapa final'!#REF!),"")</f>
        <v>#REF!</v>
      </c>
      <c r="AB18" s="38" t="e">
        <f>IF(AND('Mapa final'!#REF!="Alta",'Mapa final'!#REF!="Mayor"),CONCATENATE("R3C",'Mapa final'!#REF!),"")</f>
        <v>#REF!</v>
      </c>
      <c r="AC18" s="39" t="e">
        <f>IF(AND('Mapa final'!#REF!="Alta",'Mapa final'!#REF!="Mayor"),CONCATENATE("R3C",'Mapa final'!#REF!),"")</f>
        <v>#REF!</v>
      </c>
      <c r="AD18" s="39" t="e">
        <f>IF(AND('Mapa final'!#REF!="Alta",'Mapa final'!#REF!="Mayor"),CONCATENATE("R3C",'Mapa final'!#REF!),"")</f>
        <v>#REF!</v>
      </c>
      <c r="AE18" s="39" t="e">
        <f>IF(AND('Mapa final'!#REF!="Alta",'Mapa final'!#REF!="Mayor"),CONCATENATE("R3C",'Mapa final'!#REF!),"")</f>
        <v>#REF!</v>
      </c>
      <c r="AF18" s="39" t="e">
        <f>IF(AND('Mapa final'!#REF!="Alta",'Mapa final'!#REF!="Mayor"),CONCATENATE("R3C",'Mapa final'!#REF!),"")</f>
        <v>#REF!</v>
      </c>
      <c r="AG18" s="40" t="e">
        <f>IF(AND('Mapa final'!#REF!="Alta",'Mapa final'!#REF!="Mayor"),CONCATENATE("R3C",'Mapa final'!#REF!),"")</f>
        <v>#REF!</v>
      </c>
      <c r="AH18" s="41" t="e">
        <f>IF(AND('Mapa final'!#REF!="Alta",'Mapa final'!#REF!="Catastrófico"),CONCATENATE("R3C",'Mapa final'!#REF!),"")</f>
        <v>#REF!</v>
      </c>
      <c r="AI18" s="42" t="e">
        <f>IF(AND('Mapa final'!#REF!="Alta",'Mapa final'!#REF!="Catastrófico"),CONCATENATE("R3C",'Mapa final'!#REF!),"")</f>
        <v>#REF!</v>
      </c>
      <c r="AJ18" s="42" t="e">
        <f>IF(AND('Mapa final'!#REF!="Alta",'Mapa final'!#REF!="Catastrófico"),CONCATENATE("R3C",'Mapa final'!#REF!),"")</f>
        <v>#REF!</v>
      </c>
      <c r="AK18" s="42" t="e">
        <f>IF(AND('Mapa final'!#REF!="Alta",'Mapa final'!#REF!="Catastrófico"),CONCATENATE("R3C",'Mapa final'!#REF!),"")</f>
        <v>#REF!</v>
      </c>
      <c r="AL18" s="42" t="e">
        <f>IF(AND('Mapa final'!#REF!="Alta",'Mapa final'!#REF!="Catastrófico"),CONCATENATE("R3C",'Mapa final'!#REF!),"")</f>
        <v>#REF!</v>
      </c>
      <c r="AM18" s="43" t="e">
        <f>IF(AND('Mapa final'!#REF!="Alta",'Mapa final'!#REF!="Catastrófico"),CONCATENATE("R3C",'Mapa final'!#REF!),"")</f>
        <v>#REF!</v>
      </c>
      <c r="AN18" s="70"/>
      <c r="AO18" s="344"/>
      <c r="AP18" s="345"/>
      <c r="AQ18" s="345"/>
      <c r="AR18" s="345"/>
      <c r="AS18" s="345"/>
      <c r="AT18" s="34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53"/>
      <c r="C19" s="253"/>
      <c r="D19" s="254"/>
      <c r="E19" s="354"/>
      <c r="F19" s="355"/>
      <c r="G19" s="355"/>
      <c r="H19" s="355"/>
      <c r="I19" s="353"/>
      <c r="J19" s="54" t="e">
        <f>IF(AND('Mapa final'!#REF!="Alta",'Mapa final'!#REF!="Leve"),CONCATENATE("R4C",'Mapa final'!#REF!),"")</f>
        <v>#REF!</v>
      </c>
      <c r="K19" s="55" t="e">
        <f>IF(AND('Mapa final'!#REF!="Alta",'Mapa final'!#REF!="Leve"),CONCATENATE("R4C",'Mapa final'!#REF!),"")</f>
        <v>#REF!</v>
      </c>
      <c r="L19" s="55" t="e">
        <f>IF(AND('Mapa final'!#REF!="Alta",'Mapa final'!#REF!="Leve"),CONCATENATE("R4C",'Mapa final'!#REF!),"")</f>
        <v>#REF!</v>
      </c>
      <c r="M19" s="55" t="e">
        <f>IF(AND('Mapa final'!#REF!="Alta",'Mapa final'!#REF!="Leve"),CONCATENATE("R4C",'Mapa final'!#REF!),"")</f>
        <v>#REF!</v>
      </c>
      <c r="N19" s="55" t="e">
        <f>IF(AND('Mapa final'!#REF!="Alta",'Mapa final'!#REF!="Leve"),CONCATENATE("R4C",'Mapa final'!#REF!),"")</f>
        <v>#REF!</v>
      </c>
      <c r="O19" s="56" t="e">
        <f>IF(AND('Mapa final'!#REF!="Alta",'Mapa final'!#REF!="Leve"),CONCATENATE("R4C",'Mapa final'!#REF!),"")</f>
        <v>#REF!</v>
      </c>
      <c r="P19" s="54" t="e">
        <f>IF(AND('Mapa final'!#REF!="Alta",'Mapa final'!#REF!="Menor"),CONCATENATE("R4C",'Mapa final'!#REF!),"")</f>
        <v>#REF!</v>
      </c>
      <c r="Q19" s="55" t="e">
        <f>IF(AND('Mapa final'!#REF!="Alta",'Mapa final'!#REF!="Menor"),CONCATENATE("R4C",'Mapa final'!#REF!),"")</f>
        <v>#REF!</v>
      </c>
      <c r="R19" s="55" t="e">
        <f>IF(AND('Mapa final'!#REF!="Alta",'Mapa final'!#REF!="Menor"),CONCATENATE("R4C",'Mapa final'!#REF!),"")</f>
        <v>#REF!</v>
      </c>
      <c r="S19" s="55" t="e">
        <f>IF(AND('Mapa final'!#REF!="Alta",'Mapa final'!#REF!="Menor"),CONCATENATE("R4C",'Mapa final'!#REF!),"")</f>
        <v>#REF!</v>
      </c>
      <c r="T19" s="55" t="e">
        <f>IF(AND('Mapa final'!#REF!="Alta",'Mapa final'!#REF!="Menor"),CONCATENATE("R4C",'Mapa final'!#REF!),"")</f>
        <v>#REF!</v>
      </c>
      <c r="U19" s="56" t="e">
        <f>IF(AND('Mapa final'!#REF!="Alta",'Mapa final'!#REF!="Menor"),CONCATENATE("R4C",'Mapa final'!#REF!),"")</f>
        <v>#REF!</v>
      </c>
      <c r="V19" s="38" t="e">
        <f>IF(AND('Mapa final'!#REF!="Alta",'Mapa final'!#REF!="Moderado"),CONCATENATE("R4C",'Mapa final'!#REF!),"")</f>
        <v>#REF!</v>
      </c>
      <c r="W19" s="39" t="e">
        <f>IF(AND('Mapa final'!#REF!="Alta",'Mapa final'!#REF!="Moderado"),CONCATENATE("R4C",'Mapa final'!#REF!),"")</f>
        <v>#REF!</v>
      </c>
      <c r="X19" s="44" t="e">
        <f>IF(AND('Mapa final'!#REF!="Alta",'Mapa final'!#REF!="Moderado"),CONCATENATE("R4C",'Mapa final'!#REF!),"")</f>
        <v>#REF!</v>
      </c>
      <c r="Y19" s="44" t="e">
        <f>IF(AND('Mapa final'!#REF!="Alta",'Mapa final'!#REF!="Moderado"),CONCATENATE("R4C",'Mapa final'!#REF!),"")</f>
        <v>#REF!</v>
      </c>
      <c r="Z19" s="44" t="e">
        <f>IF(AND('Mapa final'!#REF!="Alta",'Mapa final'!#REF!="Moderado"),CONCATENATE("R4C",'Mapa final'!#REF!),"")</f>
        <v>#REF!</v>
      </c>
      <c r="AA19" s="40" t="e">
        <f>IF(AND('Mapa final'!#REF!="Alta",'Mapa final'!#REF!="Moderado"),CONCATENATE("R4C",'Mapa final'!#REF!),"")</f>
        <v>#REF!</v>
      </c>
      <c r="AB19" s="38" t="e">
        <f>IF(AND('Mapa final'!#REF!="Alta",'Mapa final'!#REF!="Mayor"),CONCATENATE("R4C",'Mapa final'!#REF!),"")</f>
        <v>#REF!</v>
      </c>
      <c r="AC19" s="39" t="e">
        <f>IF(AND('Mapa final'!#REF!="Alta",'Mapa final'!#REF!="Mayor"),CONCATENATE("R4C",'Mapa final'!#REF!),"")</f>
        <v>#REF!</v>
      </c>
      <c r="AD19" s="44" t="e">
        <f>IF(AND('Mapa final'!#REF!="Alta",'Mapa final'!#REF!="Mayor"),CONCATENATE("R4C",'Mapa final'!#REF!),"")</f>
        <v>#REF!</v>
      </c>
      <c r="AE19" s="44" t="e">
        <f>IF(AND('Mapa final'!#REF!="Alta",'Mapa final'!#REF!="Mayor"),CONCATENATE("R4C",'Mapa final'!#REF!),"")</f>
        <v>#REF!</v>
      </c>
      <c r="AF19" s="44" t="e">
        <f>IF(AND('Mapa final'!#REF!="Alta",'Mapa final'!#REF!="Mayor"),CONCATENATE("R4C",'Mapa final'!#REF!),"")</f>
        <v>#REF!</v>
      </c>
      <c r="AG19" s="40" t="e">
        <f>IF(AND('Mapa final'!#REF!="Alta",'Mapa final'!#REF!="Mayor"),CONCATENATE("R4C",'Mapa final'!#REF!),"")</f>
        <v>#REF!</v>
      </c>
      <c r="AH19" s="41" t="e">
        <f>IF(AND('Mapa final'!#REF!="Alta",'Mapa final'!#REF!="Catastrófico"),CONCATENATE("R4C",'Mapa final'!#REF!),"")</f>
        <v>#REF!</v>
      </c>
      <c r="AI19" s="42" t="e">
        <f>IF(AND('Mapa final'!#REF!="Alta",'Mapa final'!#REF!="Catastrófico"),CONCATENATE("R4C",'Mapa final'!#REF!),"")</f>
        <v>#REF!</v>
      </c>
      <c r="AJ19" s="42" t="e">
        <f>IF(AND('Mapa final'!#REF!="Alta",'Mapa final'!#REF!="Catastrófico"),CONCATENATE("R4C",'Mapa final'!#REF!),"")</f>
        <v>#REF!</v>
      </c>
      <c r="AK19" s="42" t="e">
        <f>IF(AND('Mapa final'!#REF!="Alta",'Mapa final'!#REF!="Catastrófico"),CONCATENATE("R4C",'Mapa final'!#REF!),"")</f>
        <v>#REF!</v>
      </c>
      <c r="AL19" s="42" t="e">
        <f>IF(AND('Mapa final'!#REF!="Alta",'Mapa final'!#REF!="Catastrófico"),CONCATENATE("R4C",'Mapa final'!#REF!),"")</f>
        <v>#REF!</v>
      </c>
      <c r="AM19" s="43" t="e">
        <f>IF(AND('Mapa final'!#REF!="Alta",'Mapa final'!#REF!="Catastrófico"),CONCATENATE("R4C",'Mapa final'!#REF!),"")</f>
        <v>#REF!</v>
      </c>
      <c r="AN19" s="70"/>
      <c r="AO19" s="344"/>
      <c r="AP19" s="345"/>
      <c r="AQ19" s="345"/>
      <c r="AR19" s="345"/>
      <c r="AS19" s="345"/>
      <c r="AT19" s="34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53"/>
      <c r="C20" s="253"/>
      <c r="D20" s="254"/>
      <c r="E20" s="354"/>
      <c r="F20" s="355"/>
      <c r="G20" s="355"/>
      <c r="H20" s="355"/>
      <c r="I20" s="353"/>
      <c r="J20" s="54" t="e">
        <f>IF(AND('Mapa final'!#REF!="Alta",'Mapa final'!#REF!="Leve"),CONCATENATE("R5C",'Mapa final'!#REF!),"")</f>
        <v>#REF!</v>
      </c>
      <c r="K20" s="55" t="e">
        <f>IF(AND('Mapa final'!#REF!="Alta",'Mapa final'!#REF!="Leve"),CONCATENATE("R5C",'Mapa final'!#REF!),"")</f>
        <v>#REF!</v>
      </c>
      <c r="L20" s="55" t="e">
        <f>IF(AND('Mapa final'!#REF!="Alta",'Mapa final'!#REF!="Leve"),CONCATENATE("R5C",'Mapa final'!#REF!),"")</f>
        <v>#REF!</v>
      </c>
      <c r="M20" s="55" t="e">
        <f>IF(AND('Mapa final'!#REF!="Alta",'Mapa final'!#REF!="Leve"),CONCATENATE("R5C",'Mapa final'!#REF!),"")</f>
        <v>#REF!</v>
      </c>
      <c r="N20" s="55" t="e">
        <f>IF(AND('Mapa final'!#REF!="Alta",'Mapa final'!#REF!="Leve"),CONCATENATE("R5C",'Mapa final'!#REF!),"")</f>
        <v>#REF!</v>
      </c>
      <c r="O20" s="56" t="e">
        <f>IF(AND('Mapa final'!#REF!="Alta",'Mapa final'!#REF!="Leve"),CONCATENATE("R5C",'Mapa final'!#REF!),"")</f>
        <v>#REF!</v>
      </c>
      <c r="P20" s="54" t="e">
        <f>IF(AND('Mapa final'!#REF!="Alta",'Mapa final'!#REF!="Menor"),CONCATENATE("R5C",'Mapa final'!#REF!),"")</f>
        <v>#REF!</v>
      </c>
      <c r="Q20" s="55" t="e">
        <f>IF(AND('Mapa final'!#REF!="Alta",'Mapa final'!#REF!="Menor"),CONCATENATE("R5C",'Mapa final'!#REF!),"")</f>
        <v>#REF!</v>
      </c>
      <c r="R20" s="55" t="e">
        <f>IF(AND('Mapa final'!#REF!="Alta",'Mapa final'!#REF!="Menor"),CONCATENATE("R5C",'Mapa final'!#REF!),"")</f>
        <v>#REF!</v>
      </c>
      <c r="S20" s="55" t="e">
        <f>IF(AND('Mapa final'!#REF!="Alta",'Mapa final'!#REF!="Menor"),CONCATENATE("R5C",'Mapa final'!#REF!),"")</f>
        <v>#REF!</v>
      </c>
      <c r="T20" s="55" t="e">
        <f>IF(AND('Mapa final'!#REF!="Alta",'Mapa final'!#REF!="Menor"),CONCATENATE("R5C",'Mapa final'!#REF!),"")</f>
        <v>#REF!</v>
      </c>
      <c r="U20" s="56" t="e">
        <f>IF(AND('Mapa final'!#REF!="Alta",'Mapa final'!#REF!="Menor"),CONCATENATE("R5C",'Mapa final'!#REF!),"")</f>
        <v>#REF!</v>
      </c>
      <c r="V20" s="38" t="e">
        <f>IF(AND('Mapa final'!#REF!="Alta",'Mapa final'!#REF!="Moderado"),CONCATENATE("R5C",'Mapa final'!#REF!),"")</f>
        <v>#REF!</v>
      </c>
      <c r="W20" s="39" t="e">
        <f>IF(AND('Mapa final'!#REF!="Alta",'Mapa final'!#REF!="Moderado"),CONCATENATE("R5C",'Mapa final'!#REF!),"")</f>
        <v>#REF!</v>
      </c>
      <c r="X20" s="44" t="e">
        <f>IF(AND('Mapa final'!#REF!="Alta",'Mapa final'!#REF!="Moderado"),CONCATENATE("R5C",'Mapa final'!#REF!),"")</f>
        <v>#REF!</v>
      </c>
      <c r="Y20" s="44" t="e">
        <f>IF(AND('Mapa final'!#REF!="Alta",'Mapa final'!#REF!="Moderado"),CONCATENATE("R5C",'Mapa final'!#REF!),"")</f>
        <v>#REF!</v>
      </c>
      <c r="Z20" s="44" t="e">
        <f>IF(AND('Mapa final'!#REF!="Alta",'Mapa final'!#REF!="Moderado"),CONCATENATE("R5C",'Mapa final'!#REF!),"")</f>
        <v>#REF!</v>
      </c>
      <c r="AA20" s="40" t="e">
        <f>IF(AND('Mapa final'!#REF!="Alta",'Mapa final'!#REF!="Moderado"),CONCATENATE("R5C",'Mapa final'!#REF!),"")</f>
        <v>#REF!</v>
      </c>
      <c r="AB20" s="38" t="e">
        <f>IF(AND('Mapa final'!#REF!="Alta",'Mapa final'!#REF!="Mayor"),CONCATENATE("R5C",'Mapa final'!#REF!),"")</f>
        <v>#REF!</v>
      </c>
      <c r="AC20" s="39" t="e">
        <f>IF(AND('Mapa final'!#REF!="Alta",'Mapa final'!#REF!="Mayor"),CONCATENATE("R5C",'Mapa final'!#REF!),"")</f>
        <v>#REF!</v>
      </c>
      <c r="AD20" s="44" t="e">
        <f>IF(AND('Mapa final'!#REF!="Alta",'Mapa final'!#REF!="Mayor"),CONCATENATE("R5C",'Mapa final'!#REF!),"")</f>
        <v>#REF!</v>
      </c>
      <c r="AE20" s="44" t="e">
        <f>IF(AND('Mapa final'!#REF!="Alta",'Mapa final'!#REF!="Mayor"),CONCATENATE("R5C",'Mapa final'!#REF!),"")</f>
        <v>#REF!</v>
      </c>
      <c r="AF20" s="44" t="e">
        <f>IF(AND('Mapa final'!#REF!="Alta",'Mapa final'!#REF!="Mayor"),CONCATENATE("R5C",'Mapa final'!#REF!),"")</f>
        <v>#REF!</v>
      </c>
      <c r="AG20" s="40" t="e">
        <f>IF(AND('Mapa final'!#REF!="Alta",'Mapa final'!#REF!="Mayor"),CONCATENATE("R5C",'Mapa final'!#REF!),"")</f>
        <v>#REF!</v>
      </c>
      <c r="AH20" s="41" t="e">
        <f>IF(AND('Mapa final'!#REF!="Alta",'Mapa final'!#REF!="Catastrófico"),CONCATENATE("R5C",'Mapa final'!#REF!),"")</f>
        <v>#REF!</v>
      </c>
      <c r="AI20" s="42" t="e">
        <f>IF(AND('Mapa final'!#REF!="Alta",'Mapa final'!#REF!="Catastrófico"),CONCATENATE("R5C",'Mapa final'!#REF!),"")</f>
        <v>#REF!</v>
      </c>
      <c r="AJ20" s="42" t="e">
        <f>IF(AND('Mapa final'!#REF!="Alta",'Mapa final'!#REF!="Catastrófico"),CONCATENATE("R5C",'Mapa final'!#REF!),"")</f>
        <v>#REF!</v>
      </c>
      <c r="AK20" s="42" t="e">
        <f>IF(AND('Mapa final'!#REF!="Alta",'Mapa final'!#REF!="Catastrófico"),CONCATENATE("R5C",'Mapa final'!#REF!),"")</f>
        <v>#REF!</v>
      </c>
      <c r="AL20" s="42" t="e">
        <f>IF(AND('Mapa final'!#REF!="Alta",'Mapa final'!#REF!="Catastrófico"),CONCATENATE("R5C",'Mapa final'!#REF!),"")</f>
        <v>#REF!</v>
      </c>
      <c r="AM20" s="43" t="e">
        <f>IF(AND('Mapa final'!#REF!="Alta",'Mapa final'!#REF!="Catastrófico"),CONCATENATE("R5C",'Mapa final'!#REF!),"")</f>
        <v>#REF!</v>
      </c>
      <c r="AN20" s="70"/>
      <c r="AO20" s="344"/>
      <c r="AP20" s="345"/>
      <c r="AQ20" s="345"/>
      <c r="AR20" s="345"/>
      <c r="AS20" s="345"/>
      <c r="AT20" s="34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53"/>
      <c r="C21" s="253"/>
      <c r="D21" s="254"/>
      <c r="E21" s="354"/>
      <c r="F21" s="355"/>
      <c r="G21" s="355"/>
      <c r="H21" s="355"/>
      <c r="I21" s="353"/>
      <c r="J21" s="54" t="e">
        <f>IF(AND('Mapa final'!#REF!="Alta",'Mapa final'!#REF!="Leve"),CONCATENATE("R6C",'Mapa final'!#REF!),"")</f>
        <v>#REF!</v>
      </c>
      <c r="K21" s="55" t="e">
        <f>IF(AND('Mapa final'!#REF!="Alta",'Mapa final'!#REF!="Leve"),CONCATENATE("R6C",'Mapa final'!#REF!),"")</f>
        <v>#REF!</v>
      </c>
      <c r="L21" s="55" t="e">
        <f>IF(AND('Mapa final'!#REF!="Alta",'Mapa final'!#REF!="Leve"),CONCATENATE("R6C",'Mapa final'!#REF!),"")</f>
        <v>#REF!</v>
      </c>
      <c r="M21" s="55" t="e">
        <f>IF(AND('Mapa final'!#REF!="Alta",'Mapa final'!#REF!="Leve"),CONCATENATE("R6C",'Mapa final'!#REF!),"")</f>
        <v>#REF!</v>
      </c>
      <c r="N21" s="55" t="e">
        <f>IF(AND('Mapa final'!#REF!="Alta",'Mapa final'!#REF!="Leve"),CONCATENATE("R6C",'Mapa final'!#REF!),"")</f>
        <v>#REF!</v>
      </c>
      <c r="O21" s="56" t="e">
        <f>IF(AND('Mapa final'!#REF!="Alta",'Mapa final'!#REF!="Leve"),CONCATENATE("R6C",'Mapa final'!#REF!),"")</f>
        <v>#REF!</v>
      </c>
      <c r="P21" s="54" t="e">
        <f>IF(AND('Mapa final'!#REF!="Alta",'Mapa final'!#REF!="Menor"),CONCATENATE("R6C",'Mapa final'!#REF!),"")</f>
        <v>#REF!</v>
      </c>
      <c r="Q21" s="55" t="e">
        <f>IF(AND('Mapa final'!#REF!="Alta",'Mapa final'!#REF!="Menor"),CONCATENATE("R6C",'Mapa final'!#REF!),"")</f>
        <v>#REF!</v>
      </c>
      <c r="R21" s="55" t="e">
        <f>IF(AND('Mapa final'!#REF!="Alta",'Mapa final'!#REF!="Menor"),CONCATENATE("R6C",'Mapa final'!#REF!),"")</f>
        <v>#REF!</v>
      </c>
      <c r="S21" s="55" t="e">
        <f>IF(AND('Mapa final'!#REF!="Alta",'Mapa final'!#REF!="Menor"),CONCATENATE("R6C",'Mapa final'!#REF!),"")</f>
        <v>#REF!</v>
      </c>
      <c r="T21" s="55" t="e">
        <f>IF(AND('Mapa final'!#REF!="Alta",'Mapa final'!#REF!="Menor"),CONCATENATE("R6C",'Mapa final'!#REF!),"")</f>
        <v>#REF!</v>
      </c>
      <c r="U21" s="56" t="e">
        <f>IF(AND('Mapa final'!#REF!="Alta",'Mapa final'!#REF!="Menor"),CONCATENATE("R6C",'Mapa final'!#REF!),"")</f>
        <v>#REF!</v>
      </c>
      <c r="V21" s="38" t="e">
        <f>IF(AND('Mapa final'!#REF!="Alta",'Mapa final'!#REF!="Moderado"),CONCATENATE("R6C",'Mapa final'!#REF!),"")</f>
        <v>#REF!</v>
      </c>
      <c r="W21" s="39" t="e">
        <f>IF(AND('Mapa final'!#REF!="Alta",'Mapa final'!#REF!="Moderado"),CONCATENATE("R6C",'Mapa final'!#REF!),"")</f>
        <v>#REF!</v>
      </c>
      <c r="X21" s="44" t="e">
        <f>IF(AND('Mapa final'!#REF!="Alta",'Mapa final'!#REF!="Moderado"),CONCATENATE("R6C",'Mapa final'!#REF!),"")</f>
        <v>#REF!</v>
      </c>
      <c r="Y21" s="44" t="e">
        <f>IF(AND('Mapa final'!#REF!="Alta",'Mapa final'!#REF!="Moderado"),CONCATENATE("R6C",'Mapa final'!#REF!),"")</f>
        <v>#REF!</v>
      </c>
      <c r="Z21" s="44" t="e">
        <f>IF(AND('Mapa final'!#REF!="Alta",'Mapa final'!#REF!="Moderado"),CONCATENATE("R6C",'Mapa final'!#REF!),"")</f>
        <v>#REF!</v>
      </c>
      <c r="AA21" s="40" t="e">
        <f>IF(AND('Mapa final'!#REF!="Alta",'Mapa final'!#REF!="Moderado"),CONCATENATE("R6C",'Mapa final'!#REF!),"")</f>
        <v>#REF!</v>
      </c>
      <c r="AB21" s="38" t="e">
        <f>IF(AND('Mapa final'!#REF!="Alta",'Mapa final'!#REF!="Mayor"),CONCATENATE("R6C",'Mapa final'!#REF!),"")</f>
        <v>#REF!</v>
      </c>
      <c r="AC21" s="39" t="e">
        <f>IF(AND('Mapa final'!#REF!="Alta",'Mapa final'!#REF!="Mayor"),CONCATENATE("R6C",'Mapa final'!#REF!),"")</f>
        <v>#REF!</v>
      </c>
      <c r="AD21" s="44" t="e">
        <f>IF(AND('Mapa final'!#REF!="Alta",'Mapa final'!#REF!="Mayor"),CONCATENATE("R6C",'Mapa final'!#REF!),"")</f>
        <v>#REF!</v>
      </c>
      <c r="AE21" s="44" t="e">
        <f>IF(AND('Mapa final'!#REF!="Alta",'Mapa final'!#REF!="Mayor"),CONCATENATE("R6C",'Mapa final'!#REF!),"")</f>
        <v>#REF!</v>
      </c>
      <c r="AF21" s="44" t="e">
        <f>IF(AND('Mapa final'!#REF!="Alta",'Mapa final'!#REF!="Mayor"),CONCATENATE("R6C",'Mapa final'!#REF!),"")</f>
        <v>#REF!</v>
      </c>
      <c r="AG21" s="40" t="e">
        <f>IF(AND('Mapa final'!#REF!="Alta",'Mapa final'!#REF!="Mayor"),CONCATENATE("R6C",'Mapa final'!#REF!),"")</f>
        <v>#REF!</v>
      </c>
      <c r="AH21" s="41" t="e">
        <f>IF(AND('Mapa final'!#REF!="Alta",'Mapa final'!#REF!="Catastrófico"),CONCATENATE("R6C",'Mapa final'!#REF!),"")</f>
        <v>#REF!</v>
      </c>
      <c r="AI21" s="42" t="e">
        <f>IF(AND('Mapa final'!#REF!="Alta",'Mapa final'!#REF!="Catastrófico"),CONCATENATE("R6C",'Mapa final'!#REF!),"")</f>
        <v>#REF!</v>
      </c>
      <c r="AJ21" s="42" t="e">
        <f>IF(AND('Mapa final'!#REF!="Alta",'Mapa final'!#REF!="Catastrófico"),CONCATENATE("R6C",'Mapa final'!#REF!),"")</f>
        <v>#REF!</v>
      </c>
      <c r="AK21" s="42" t="e">
        <f>IF(AND('Mapa final'!#REF!="Alta",'Mapa final'!#REF!="Catastrófico"),CONCATENATE("R6C",'Mapa final'!#REF!),"")</f>
        <v>#REF!</v>
      </c>
      <c r="AL21" s="42" t="e">
        <f>IF(AND('Mapa final'!#REF!="Alta",'Mapa final'!#REF!="Catastrófico"),CONCATENATE("R6C",'Mapa final'!#REF!),"")</f>
        <v>#REF!</v>
      </c>
      <c r="AM21" s="43" t="e">
        <f>IF(AND('Mapa final'!#REF!="Alta",'Mapa final'!#REF!="Catastrófico"),CONCATENATE("R6C",'Mapa final'!#REF!),"")</f>
        <v>#REF!</v>
      </c>
      <c r="AN21" s="70"/>
      <c r="AO21" s="344"/>
      <c r="AP21" s="345"/>
      <c r="AQ21" s="345"/>
      <c r="AR21" s="345"/>
      <c r="AS21" s="345"/>
      <c r="AT21" s="346"/>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53"/>
      <c r="C22" s="253"/>
      <c r="D22" s="254"/>
      <c r="E22" s="354"/>
      <c r="F22" s="355"/>
      <c r="G22" s="355"/>
      <c r="H22" s="355"/>
      <c r="I22" s="353"/>
      <c r="J22" s="54" t="e">
        <f>IF(AND('Mapa final'!#REF!="Alta",'Mapa final'!#REF!="Leve"),CONCATENATE("R7C",'Mapa final'!#REF!),"")</f>
        <v>#REF!</v>
      </c>
      <c r="K22" s="55" t="e">
        <f>IF(AND('Mapa final'!#REF!="Alta",'Mapa final'!#REF!="Leve"),CONCATENATE("R7C",'Mapa final'!#REF!),"")</f>
        <v>#REF!</v>
      </c>
      <c r="L22" s="55" t="e">
        <f>IF(AND('Mapa final'!#REF!="Alta",'Mapa final'!#REF!="Leve"),CONCATENATE("R7C",'Mapa final'!#REF!),"")</f>
        <v>#REF!</v>
      </c>
      <c r="M22" s="55" t="e">
        <f>IF(AND('Mapa final'!#REF!="Alta",'Mapa final'!#REF!="Leve"),CONCATENATE("R7C",'Mapa final'!#REF!),"")</f>
        <v>#REF!</v>
      </c>
      <c r="N22" s="55" t="e">
        <f>IF(AND('Mapa final'!#REF!="Alta",'Mapa final'!#REF!="Leve"),CONCATENATE("R7C",'Mapa final'!#REF!),"")</f>
        <v>#REF!</v>
      </c>
      <c r="O22" s="56" t="e">
        <f>IF(AND('Mapa final'!#REF!="Alta",'Mapa final'!#REF!="Leve"),CONCATENATE("R7C",'Mapa final'!#REF!),"")</f>
        <v>#REF!</v>
      </c>
      <c r="P22" s="54" t="e">
        <f>IF(AND('Mapa final'!#REF!="Alta",'Mapa final'!#REF!="Menor"),CONCATENATE("R7C",'Mapa final'!#REF!),"")</f>
        <v>#REF!</v>
      </c>
      <c r="Q22" s="55" t="e">
        <f>IF(AND('Mapa final'!#REF!="Alta",'Mapa final'!#REF!="Menor"),CONCATENATE("R7C",'Mapa final'!#REF!),"")</f>
        <v>#REF!</v>
      </c>
      <c r="R22" s="55" t="e">
        <f>IF(AND('Mapa final'!#REF!="Alta",'Mapa final'!#REF!="Menor"),CONCATENATE("R7C",'Mapa final'!#REF!),"")</f>
        <v>#REF!</v>
      </c>
      <c r="S22" s="55" t="e">
        <f>IF(AND('Mapa final'!#REF!="Alta",'Mapa final'!#REF!="Menor"),CONCATENATE("R7C",'Mapa final'!#REF!),"")</f>
        <v>#REF!</v>
      </c>
      <c r="T22" s="55" t="e">
        <f>IF(AND('Mapa final'!#REF!="Alta",'Mapa final'!#REF!="Menor"),CONCATENATE("R7C",'Mapa final'!#REF!),"")</f>
        <v>#REF!</v>
      </c>
      <c r="U22" s="56" t="e">
        <f>IF(AND('Mapa final'!#REF!="Alta",'Mapa final'!#REF!="Menor"),CONCATENATE("R7C",'Mapa final'!#REF!),"")</f>
        <v>#REF!</v>
      </c>
      <c r="V22" s="38" t="e">
        <f>IF(AND('Mapa final'!#REF!="Alta",'Mapa final'!#REF!="Moderado"),CONCATENATE("R7C",'Mapa final'!#REF!),"")</f>
        <v>#REF!</v>
      </c>
      <c r="W22" s="39" t="e">
        <f>IF(AND('Mapa final'!#REF!="Alta",'Mapa final'!#REF!="Moderado"),CONCATENATE("R7C",'Mapa final'!#REF!),"")</f>
        <v>#REF!</v>
      </c>
      <c r="X22" s="44" t="e">
        <f>IF(AND('Mapa final'!#REF!="Alta",'Mapa final'!#REF!="Moderado"),CONCATENATE("R7C",'Mapa final'!#REF!),"")</f>
        <v>#REF!</v>
      </c>
      <c r="Y22" s="44" t="e">
        <f>IF(AND('Mapa final'!#REF!="Alta",'Mapa final'!#REF!="Moderado"),CONCATENATE("R7C",'Mapa final'!#REF!),"")</f>
        <v>#REF!</v>
      </c>
      <c r="Z22" s="44" t="e">
        <f>IF(AND('Mapa final'!#REF!="Alta",'Mapa final'!#REF!="Moderado"),CONCATENATE("R7C",'Mapa final'!#REF!),"")</f>
        <v>#REF!</v>
      </c>
      <c r="AA22" s="40" t="e">
        <f>IF(AND('Mapa final'!#REF!="Alta",'Mapa final'!#REF!="Moderado"),CONCATENATE("R7C",'Mapa final'!#REF!),"")</f>
        <v>#REF!</v>
      </c>
      <c r="AB22" s="38" t="e">
        <f>IF(AND('Mapa final'!#REF!="Alta",'Mapa final'!#REF!="Mayor"),CONCATENATE("R7C",'Mapa final'!#REF!),"")</f>
        <v>#REF!</v>
      </c>
      <c r="AC22" s="39" t="e">
        <f>IF(AND('Mapa final'!#REF!="Alta",'Mapa final'!#REF!="Mayor"),CONCATENATE("R7C",'Mapa final'!#REF!),"")</f>
        <v>#REF!</v>
      </c>
      <c r="AD22" s="44" t="e">
        <f>IF(AND('Mapa final'!#REF!="Alta",'Mapa final'!#REF!="Mayor"),CONCATENATE("R7C",'Mapa final'!#REF!),"")</f>
        <v>#REF!</v>
      </c>
      <c r="AE22" s="44" t="e">
        <f>IF(AND('Mapa final'!#REF!="Alta",'Mapa final'!#REF!="Mayor"),CONCATENATE("R7C",'Mapa final'!#REF!),"")</f>
        <v>#REF!</v>
      </c>
      <c r="AF22" s="44" t="e">
        <f>IF(AND('Mapa final'!#REF!="Alta",'Mapa final'!#REF!="Mayor"),CONCATENATE("R7C",'Mapa final'!#REF!),"")</f>
        <v>#REF!</v>
      </c>
      <c r="AG22" s="40" t="e">
        <f>IF(AND('Mapa final'!#REF!="Alta",'Mapa final'!#REF!="Mayor"),CONCATENATE("R7C",'Mapa final'!#REF!),"")</f>
        <v>#REF!</v>
      </c>
      <c r="AH22" s="41" t="e">
        <f>IF(AND('Mapa final'!#REF!="Alta",'Mapa final'!#REF!="Catastrófico"),CONCATENATE("R7C",'Mapa final'!#REF!),"")</f>
        <v>#REF!</v>
      </c>
      <c r="AI22" s="42" t="e">
        <f>IF(AND('Mapa final'!#REF!="Alta",'Mapa final'!#REF!="Catastrófico"),CONCATENATE("R7C",'Mapa final'!#REF!),"")</f>
        <v>#REF!</v>
      </c>
      <c r="AJ22" s="42" t="e">
        <f>IF(AND('Mapa final'!#REF!="Alta",'Mapa final'!#REF!="Catastrófico"),CONCATENATE("R7C",'Mapa final'!#REF!),"")</f>
        <v>#REF!</v>
      </c>
      <c r="AK22" s="42" t="e">
        <f>IF(AND('Mapa final'!#REF!="Alta",'Mapa final'!#REF!="Catastrófico"),CONCATENATE("R7C",'Mapa final'!#REF!),"")</f>
        <v>#REF!</v>
      </c>
      <c r="AL22" s="42" t="e">
        <f>IF(AND('Mapa final'!#REF!="Alta",'Mapa final'!#REF!="Catastrófico"),CONCATENATE("R7C",'Mapa final'!#REF!),"")</f>
        <v>#REF!</v>
      </c>
      <c r="AM22" s="43" t="e">
        <f>IF(AND('Mapa final'!#REF!="Alta",'Mapa final'!#REF!="Catastrófico"),CONCATENATE("R7C",'Mapa final'!#REF!),"")</f>
        <v>#REF!</v>
      </c>
      <c r="AN22" s="70"/>
      <c r="AO22" s="344"/>
      <c r="AP22" s="345"/>
      <c r="AQ22" s="345"/>
      <c r="AR22" s="345"/>
      <c r="AS22" s="345"/>
      <c r="AT22" s="346"/>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53"/>
      <c r="C23" s="253"/>
      <c r="D23" s="254"/>
      <c r="E23" s="354"/>
      <c r="F23" s="355"/>
      <c r="G23" s="355"/>
      <c r="H23" s="355"/>
      <c r="I23" s="353"/>
      <c r="J23" s="54" t="e">
        <f>IF(AND('Mapa final'!#REF!="Alta",'Mapa final'!#REF!="Leve"),CONCATENATE("R8C",'Mapa final'!#REF!),"")</f>
        <v>#REF!</v>
      </c>
      <c r="K23" s="55" t="e">
        <f>IF(AND('Mapa final'!#REF!="Alta",'Mapa final'!#REF!="Leve"),CONCATENATE("R8C",'Mapa final'!#REF!),"")</f>
        <v>#REF!</v>
      </c>
      <c r="L23" s="55" t="e">
        <f>IF(AND('Mapa final'!#REF!="Alta",'Mapa final'!#REF!="Leve"),CONCATENATE("R8C",'Mapa final'!#REF!),"")</f>
        <v>#REF!</v>
      </c>
      <c r="M23" s="55" t="e">
        <f>IF(AND('Mapa final'!#REF!="Alta",'Mapa final'!#REF!="Leve"),CONCATENATE("R8C",'Mapa final'!#REF!),"")</f>
        <v>#REF!</v>
      </c>
      <c r="N23" s="55" t="e">
        <f>IF(AND('Mapa final'!#REF!="Alta",'Mapa final'!#REF!="Leve"),CONCATENATE("R8C",'Mapa final'!#REF!),"")</f>
        <v>#REF!</v>
      </c>
      <c r="O23" s="56" t="e">
        <f>IF(AND('Mapa final'!#REF!="Alta",'Mapa final'!#REF!="Leve"),CONCATENATE("R8C",'Mapa final'!#REF!),"")</f>
        <v>#REF!</v>
      </c>
      <c r="P23" s="54" t="e">
        <f>IF(AND('Mapa final'!#REF!="Alta",'Mapa final'!#REF!="Menor"),CONCATENATE("R8C",'Mapa final'!#REF!),"")</f>
        <v>#REF!</v>
      </c>
      <c r="Q23" s="55" t="e">
        <f>IF(AND('Mapa final'!#REF!="Alta",'Mapa final'!#REF!="Menor"),CONCATENATE("R8C",'Mapa final'!#REF!),"")</f>
        <v>#REF!</v>
      </c>
      <c r="R23" s="55" t="e">
        <f>IF(AND('Mapa final'!#REF!="Alta",'Mapa final'!#REF!="Menor"),CONCATENATE("R8C",'Mapa final'!#REF!),"")</f>
        <v>#REF!</v>
      </c>
      <c r="S23" s="55" t="e">
        <f>IF(AND('Mapa final'!#REF!="Alta",'Mapa final'!#REF!="Menor"),CONCATENATE("R8C",'Mapa final'!#REF!),"")</f>
        <v>#REF!</v>
      </c>
      <c r="T23" s="55" t="e">
        <f>IF(AND('Mapa final'!#REF!="Alta",'Mapa final'!#REF!="Menor"),CONCATENATE("R8C",'Mapa final'!#REF!),"")</f>
        <v>#REF!</v>
      </c>
      <c r="U23" s="56" t="e">
        <f>IF(AND('Mapa final'!#REF!="Alta",'Mapa final'!#REF!="Menor"),CONCATENATE("R8C",'Mapa final'!#REF!),"")</f>
        <v>#REF!</v>
      </c>
      <c r="V23" s="38" t="e">
        <f>IF(AND('Mapa final'!#REF!="Alta",'Mapa final'!#REF!="Moderado"),CONCATENATE("R8C",'Mapa final'!#REF!),"")</f>
        <v>#REF!</v>
      </c>
      <c r="W23" s="39" t="e">
        <f>IF(AND('Mapa final'!#REF!="Alta",'Mapa final'!#REF!="Moderado"),CONCATENATE("R8C",'Mapa final'!#REF!),"")</f>
        <v>#REF!</v>
      </c>
      <c r="X23" s="44" t="e">
        <f>IF(AND('Mapa final'!#REF!="Alta",'Mapa final'!#REF!="Moderado"),CONCATENATE("R8C",'Mapa final'!#REF!),"")</f>
        <v>#REF!</v>
      </c>
      <c r="Y23" s="44" t="e">
        <f>IF(AND('Mapa final'!#REF!="Alta",'Mapa final'!#REF!="Moderado"),CONCATENATE("R8C",'Mapa final'!#REF!),"")</f>
        <v>#REF!</v>
      </c>
      <c r="Z23" s="44" t="e">
        <f>IF(AND('Mapa final'!#REF!="Alta",'Mapa final'!#REF!="Moderado"),CONCATENATE("R8C",'Mapa final'!#REF!),"")</f>
        <v>#REF!</v>
      </c>
      <c r="AA23" s="40" t="e">
        <f>IF(AND('Mapa final'!#REF!="Alta",'Mapa final'!#REF!="Moderado"),CONCATENATE("R8C",'Mapa final'!#REF!),"")</f>
        <v>#REF!</v>
      </c>
      <c r="AB23" s="38" t="e">
        <f>IF(AND('Mapa final'!#REF!="Alta",'Mapa final'!#REF!="Mayor"),CONCATENATE("R8C",'Mapa final'!#REF!),"")</f>
        <v>#REF!</v>
      </c>
      <c r="AC23" s="39" t="e">
        <f>IF(AND('Mapa final'!#REF!="Alta",'Mapa final'!#REF!="Mayor"),CONCATENATE("R8C",'Mapa final'!#REF!),"")</f>
        <v>#REF!</v>
      </c>
      <c r="AD23" s="44" t="e">
        <f>IF(AND('Mapa final'!#REF!="Alta",'Mapa final'!#REF!="Mayor"),CONCATENATE("R8C",'Mapa final'!#REF!),"")</f>
        <v>#REF!</v>
      </c>
      <c r="AE23" s="44" t="e">
        <f>IF(AND('Mapa final'!#REF!="Alta",'Mapa final'!#REF!="Mayor"),CONCATENATE("R8C",'Mapa final'!#REF!),"")</f>
        <v>#REF!</v>
      </c>
      <c r="AF23" s="44" t="e">
        <f>IF(AND('Mapa final'!#REF!="Alta",'Mapa final'!#REF!="Mayor"),CONCATENATE("R8C",'Mapa final'!#REF!),"")</f>
        <v>#REF!</v>
      </c>
      <c r="AG23" s="40" t="e">
        <f>IF(AND('Mapa final'!#REF!="Alta",'Mapa final'!#REF!="Mayor"),CONCATENATE("R8C",'Mapa final'!#REF!),"")</f>
        <v>#REF!</v>
      </c>
      <c r="AH23" s="41" t="e">
        <f>IF(AND('Mapa final'!#REF!="Alta",'Mapa final'!#REF!="Catastrófico"),CONCATENATE("R8C",'Mapa final'!#REF!),"")</f>
        <v>#REF!</v>
      </c>
      <c r="AI23" s="42" t="e">
        <f>IF(AND('Mapa final'!#REF!="Alta",'Mapa final'!#REF!="Catastrófico"),CONCATENATE("R8C",'Mapa final'!#REF!),"")</f>
        <v>#REF!</v>
      </c>
      <c r="AJ23" s="42" t="e">
        <f>IF(AND('Mapa final'!#REF!="Alta",'Mapa final'!#REF!="Catastrófico"),CONCATENATE("R8C",'Mapa final'!#REF!),"")</f>
        <v>#REF!</v>
      </c>
      <c r="AK23" s="42" t="e">
        <f>IF(AND('Mapa final'!#REF!="Alta",'Mapa final'!#REF!="Catastrófico"),CONCATENATE("R8C",'Mapa final'!#REF!),"")</f>
        <v>#REF!</v>
      </c>
      <c r="AL23" s="42" t="e">
        <f>IF(AND('Mapa final'!#REF!="Alta",'Mapa final'!#REF!="Catastrófico"),CONCATENATE("R8C",'Mapa final'!#REF!),"")</f>
        <v>#REF!</v>
      </c>
      <c r="AM23" s="43" t="e">
        <f>IF(AND('Mapa final'!#REF!="Alta",'Mapa final'!#REF!="Catastrófico"),CONCATENATE("R8C",'Mapa final'!#REF!),"")</f>
        <v>#REF!</v>
      </c>
      <c r="AN23" s="70"/>
      <c r="AO23" s="344"/>
      <c r="AP23" s="345"/>
      <c r="AQ23" s="345"/>
      <c r="AR23" s="345"/>
      <c r="AS23" s="345"/>
      <c r="AT23" s="34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53"/>
      <c r="C24" s="253"/>
      <c r="D24" s="254"/>
      <c r="E24" s="354"/>
      <c r="F24" s="355"/>
      <c r="G24" s="355"/>
      <c r="H24" s="355"/>
      <c r="I24" s="353"/>
      <c r="J24" s="54" t="e">
        <f>IF(AND('Mapa final'!#REF!="Alta",'Mapa final'!#REF!="Leve"),CONCATENATE("R9C",'Mapa final'!#REF!),"")</f>
        <v>#REF!</v>
      </c>
      <c r="K24" s="55" t="e">
        <f>IF(AND('Mapa final'!#REF!="Alta",'Mapa final'!#REF!="Leve"),CONCATENATE("R9C",'Mapa final'!#REF!),"")</f>
        <v>#REF!</v>
      </c>
      <c r="L24" s="55" t="e">
        <f>IF(AND('Mapa final'!#REF!="Alta",'Mapa final'!#REF!="Leve"),CONCATENATE("R9C",'Mapa final'!#REF!),"")</f>
        <v>#REF!</v>
      </c>
      <c r="M24" s="55" t="e">
        <f>IF(AND('Mapa final'!#REF!="Alta",'Mapa final'!#REF!="Leve"),CONCATENATE("R9C",'Mapa final'!#REF!),"")</f>
        <v>#REF!</v>
      </c>
      <c r="N24" s="55" t="e">
        <f>IF(AND('Mapa final'!#REF!="Alta",'Mapa final'!#REF!="Leve"),CONCATENATE("R9C",'Mapa final'!#REF!),"")</f>
        <v>#REF!</v>
      </c>
      <c r="O24" s="56" t="e">
        <f>IF(AND('Mapa final'!#REF!="Alta",'Mapa final'!#REF!="Leve"),CONCATENATE("R9C",'Mapa final'!#REF!),"")</f>
        <v>#REF!</v>
      </c>
      <c r="P24" s="54" t="e">
        <f>IF(AND('Mapa final'!#REF!="Alta",'Mapa final'!#REF!="Menor"),CONCATENATE("R9C",'Mapa final'!#REF!),"")</f>
        <v>#REF!</v>
      </c>
      <c r="Q24" s="55" t="e">
        <f>IF(AND('Mapa final'!#REF!="Alta",'Mapa final'!#REF!="Menor"),CONCATENATE("R9C",'Mapa final'!#REF!),"")</f>
        <v>#REF!</v>
      </c>
      <c r="R24" s="55" t="e">
        <f>IF(AND('Mapa final'!#REF!="Alta",'Mapa final'!#REF!="Menor"),CONCATENATE("R9C",'Mapa final'!#REF!),"")</f>
        <v>#REF!</v>
      </c>
      <c r="S24" s="55" t="e">
        <f>IF(AND('Mapa final'!#REF!="Alta",'Mapa final'!#REF!="Menor"),CONCATENATE("R9C",'Mapa final'!#REF!),"")</f>
        <v>#REF!</v>
      </c>
      <c r="T24" s="55" t="e">
        <f>IF(AND('Mapa final'!#REF!="Alta",'Mapa final'!#REF!="Menor"),CONCATENATE("R9C",'Mapa final'!#REF!),"")</f>
        <v>#REF!</v>
      </c>
      <c r="U24" s="56" t="e">
        <f>IF(AND('Mapa final'!#REF!="Alta",'Mapa final'!#REF!="Menor"),CONCATENATE("R9C",'Mapa final'!#REF!),"")</f>
        <v>#REF!</v>
      </c>
      <c r="V24" s="38" t="e">
        <f>IF(AND('Mapa final'!#REF!="Alta",'Mapa final'!#REF!="Moderado"),CONCATENATE("R9C",'Mapa final'!#REF!),"")</f>
        <v>#REF!</v>
      </c>
      <c r="W24" s="39" t="e">
        <f>IF(AND('Mapa final'!#REF!="Alta",'Mapa final'!#REF!="Moderado"),CONCATENATE("R9C",'Mapa final'!#REF!),"")</f>
        <v>#REF!</v>
      </c>
      <c r="X24" s="44" t="e">
        <f>IF(AND('Mapa final'!#REF!="Alta",'Mapa final'!#REF!="Moderado"),CONCATENATE("R9C",'Mapa final'!#REF!),"")</f>
        <v>#REF!</v>
      </c>
      <c r="Y24" s="44" t="e">
        <f>IF(AND('Mapa final'!#REF!="Alta",'Mapa final'!#REF!="Moderado"),CONCATENATE("R9C",'Mapa final'!#REF!),"")</f>
        <v>#REF!</v>
      </c>
      <c r="Z24" s="44" t="e">
        <f>IF(AND('Mapa final'!#REF!="Alta",'Mapa final'!#REF!="Moderado"),CONCATENATE("R9C",'Mapa final'!#REF!),"")</f>
        <v>#REF!</v>
      </c>
      <c r="AA24" s="40" t="e">
        <f>IF(AND('Mapa final'!#REF!="Alta",'Mapa final'!#REF!="Moderado"),CONCATENATE("R9C",'Mapa final'!#REF!),"")</f>
        <v>#REF!</v>
      </c>
      <c r="AB24" s="38" t="e">
        <f>IF(AND('Mapa final'!#REF!="Alta",'Mapa final'!#REF!="Mayor"),CONCATENATE("R9C",'Mapa final'!#REF!),"")</f>
        <v>#REF!</v>
      </c>
      <c r="AC24" s="39" t="e">
        <f>IF(AND('Mapa final'!#REF!="Alta",'Mapa final'!#REF!="Mayor"),CONCATENATE("R9C",'Mapa final'!#REF!),"")</f>
        <v>#REF!</v>
      </c>
      <c r="AD24" s="44" t="e">
        <f>IF(AND('Mapa final'!#REF!="Alta",'Mapa final'!#REF!="Mayor"),CONCATENATE("R9C",'Mapa final'!#REF!),"")</f>
        <v>#REF!</v>
      </c>
      <c r="AE24" s="44" t="e">
        <f>IF(AND('Mapa final'!#REF!="Alta",'Mapa final'!#REF!="Mayor"),CONCATENATE("R9C",'Mapa final'!#REF!),"")</f>
        <v>#REF!</v>
      </c>
      <c r="AF24" s="44" t="e">
        <f>IF(AND('Mapa final'!#REF!="Alta",'Mapa final'!#REF!="Mayor"),CONCATENATE("R9C",'Mapa final'!#REF!),"")</f>
        <v>#REF!</v>
      </c>
      <c r="AG24" s="40" t="e">
        <f>IF(AND('Mapa final'!#REF!="Alta",'Mapa final'!#REF!="Mayor"),CONCATENATE("R9C",'Mapa final'!#REF!),"")</f>
        <v>#REF!</v>
      </c>
      <c r="AH24" s="41" t="e">
        <f>IF(AND('Mapa final'!#REF!="Alta",'Mapa final'!#REF!="Catastrófico"),CONCATENATE("R9C",'Mapa final'!#REF!),"")</f>
        <v>#REF!</v>
      </c>
      <c r="AI24" s="42" t="e">
        <f>IF(AND('Mapa final'!#REF!="Alta",'Mapa final'!#REF!="Catastrófico"),CONCATENATE("R9C",'Mapa final'!#REF!),"")</f>
        <v>#REF!</v>
      </c>
      <c r="AJ24" s="42" t="e">
        <f>IF(AND('Mapa final'!#REF!="Alta",'Mapa final'!#REF!="Catastrófico"),CONCATENATE("R9C",'Mapa final'!#REF!),"")</f>
        <v>#REF!</v>
      </c>
      <c r="AK24" s="42" t="e">
        <f>IF(AND('Mapa final'!#REF!="Alta",'Mapa final'!#REF!="Catastrófico"),CONCATENATE("R9C",'Mapa final'!#REF!),"")</f>
        <v>#REF!</v>
      </c>
      <c r="AL24" s="42" t="e">
        <f>IF(AND('Mapa final'!#REF!="Alta",'Mapa final'!#REF!="Catastrófico"),CONCATENATE("R9C",'Mapa final'!#REF!),"")</f>
        <v>#REF!</v>
      </c>
      <c r="AM24" s="43" t="e">
        <f>IF(AND('Mapa final'!#REF!="Alta",'Mapa final'!#REF!="Catastrófico"),CONCATENATE("R9C",'Mapa final'!#REF!),"")</f>
        <v>#REF!</v>
      </c>
      <c r="AN24" s="70"/>
      <c r="AO24" s="344"/>
      <c r="AP24" s="345"/>
      <c r="AQ24" s="345"/>
      <c r="AR24" s="345"/>
      <c r="AS24" s="345"/>
      <c r="AT24" s="34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53"/>
      <c r="C25" s="253"/>
      <c r="D25" s="254"/>
      <c r="E25" s="356"/>
      <c r="F25" s="357"/>
      <c r="G25" s="357"/>
      <c r="H25" s="357"/>
      <c r="I25" s="357"/>
      <c r="J25" s="57" t="e">
        <f>IF(AND('Mapa final'!#REF!="Alta",'Mapa final'!#REF!="Leve"),CONCATENATE("R10C",'Mapa final'!#REF!),"")</f>
        <v>#REF!</v>
      </c>
      <c r="K25" s="58" t="e">
        <f>IF(AND('Mapa final'!#REF!="Alta",'Mapa final'!#REF!="Leve"),CONCATENATE("R10C",'Mapa final'!#REF!),"")</f>
        <v>#REF!</v>
      </c>
      <c r="L25" s="58" t="e">
        <f>IF(AND('Mapa final'!#REF!="Alta",'Mapa final'!#REF!="Leve"),CONCATENATE("R10C",'Mapa final'!#REF!),"")</f>
        <v>#REF!</v>
      </c>
      <c r="M25" s="58" t="e">
        <f>IF(AND('Mapa final'!#REF!="Alta",'Mapa final'!#REF!="Leve"),CONCATENATE("R10C",'Mapa final'!#REF!),"")</f>
        <v>#REF!</v>
      </c>
      <c r="N25" s="58" t="e">
        <f>IF(AND('Mapa final'!#REF!="Alta",'Mapa final'!#REF!="Leve"),CONCATENATE("R10C",'Mapa final'!#REF!),"")</f>
        <v>#REF!</v>
      </c>
      <c r="O25" s="59" t="e">
        <f>IF(AND('Mapa final'!#REF!="Alta",'Mapa final'!#REF!="Leve"),CONCATENATE("R10C",'Mapa final'!#REF!),"")</f>
        <v>#REF!</v>
      </c>
      <c r="P25" s="57" t="e">
        <f>IF(AND('Mapa final'!#REF!="Alta",'Mapa final'!#REF!="Menor"),CONCATENATE("R10C",'Mapa final'!#REF!),"")</f>
        <v>#REF!</v>
      </c>
      <c r="Q25" s="58" t="e">
        <f>IF(AND('Mapa final'!#REF!="Alta",'Mapa final'!#REF!="Menor"),CONCATENATE("R10C",'Mapa final'!#REF!),"")</f>
        <v>#REF!</v>
      </c>
      <c r="R25" s="58" t="e">
        <f>IF(AND('Mapa final'!#REF!="Alta",'Mapa final'!#REF!="Menor"),CONCATENATE("R10C",'Mapa final'!#REF!),"")</f>
        <v>#REF!</v>
      </c>
      <c r="S25" s="58" t="e">
        <f>IF(AND('Mapa final'!#REF!="Alta",'Mapa final'!#REF!="Menor"),CONCATENATE("R10C",'Mapa final'!#REF!),"")</f>
        <v>#REF!</v>
      </c>
      <c r="T25" s="58" t="e">
        <f>IF(AND('Mapa final'!#REF!="Alta",'Mapa final'!#REF!="Menor"),CONCATENATE("R10C",'Mapa final'!#REF!),"")</f>
        <v>#REF!</v>
      </c>
      <c r="U25" s="59" t="e">
        <f>IF(AND('Mapa final'!#REF!="Alta",'Mapa final'!#REF!="Menor"),CONCATENATE("R10C",'Mapa final'!#REF!),"")</f>
        <v>#REF!</v>
      </c>
      <c r="V25" s="45" t="e">
        <f>IF(AND('Mapa final'!#REF!="Alta",'Mapa final'!#REF!="Moderado"),CONCATENATE("R10C",'Mapa final'!#REF!),"")</f>
        <v>#REF!</v>
      </c>
      <c r="W25" s="46" t="e">
        <f>IF(AND('Mapa final'!#REF!="Alta",'Mapa final'!#REF!="Moderado"),CONCATENATE("R10C",'Mapa final'!#REF!),"")</f>
        <v>#REF!</v>
      </c>
      <c r="X25" s="46" t="e">
        <f>IF(AND('Mapa final'!#REF!="Alta",'Mapa final'!#REF!="Moderado"),CONCATENATE("R10C",'Mapa final'!#REF!),"")</f>
        <v>#REF!</v>
      </c>
      <c r="Y25" s="46" t="e">
        <f>IF(AND('Mapa final'!#REF!="Alta",'Mapa final'!#REF!="Moderado"),CONCATENATE("R10C",'Mapa final'!#REF!),"")</f>
        <v>#REF!</v>
      </c>
      <c r="Z25" s="46" t="e">
        <f>IF(AND('Mapa final'!#REF!="Alta",'Mapa final'!#REF!="Moderado"),CONCATENATE("R10C",'Mapa final'!#REF!),"")</f>
        <v>#REF!</v>
      </c>
      <c r="AA25" s="47" t="e">
        <f>IF(AND('Mapa final'!#REF!="Alta",'Mapa final'!#REF!="Moderado"),CONCATENATE("R10C",'Mapa final'!#REF!),"")</f>
        <v>#REF!</v>
      </c>
      <c r="AB25" s="45" t="e">
        <f>IF(AND('Mapa final'!#REF!="Alta",'Mapa final'!#REF!="Mayor"),CONCATENATE("R10C",'Mapa final'!#REF!),"")</f>
        <v>#REF!</v>
      </c>
      <c r="AC25" s="46" t="e">
        <f>IF(AND('Mapa final'!#REF!="Alta",'Mapa final'!#REF!="Mayor"),CONCATENATE("R10C",'Mapa final'!#REF!),"")</f>
        <v>#REF!</v>
      </c>
      <c r="AD25" s="46" t="e">
        <f>IF(AND('Mapa final'!#REF!="Alta",'Mapa final'!#REF!="Mayor"),CONCATENATE("R10C",'Mapa final'!#REF!),"")</f>
        <v>#REF!</v>
      </c>
      <c r="AE25" s="46" t="e">
        <f>IF(AND('Mapa final'!#REF!="Alta",'Mapa final'!#REF!="Mayor"),CONCATENATE("R10C",'Mapa final'!#REF!),"")</f>
        <v>#REF!</v>
      </c>
      <c r="AF25" s="46" t="e">
        <f>IF(AND('Mapa final'!#REF!="Alta",'Mapa final'!#REF!="Mayor"),CONCATENATE("R10C",'Mapa final'!#REF!),"")</f>
        <v>#REF!</v>
      </c>
      <c r="AG25" s="47" t="e">
        <f>IF(AND('Mapa final'!#REF!="Alta",'Mapa final'!#REF!="Mayor"),CONCATENATE("R10C",'Mapa final'!#REF!),"")</f>
        <v>#REF!</v>
      </c>
      <c r="AH25" s="48" t="e">
        <f>IF(AND('Mapa final'!#REF!="Alta",'Mapa final'!#REF!="Catastrófico"),CONCATENATE("R10C",'Mapa final'!#REF!),"")</f>
        <v>#REF!</v>
      </c>
      <c r="AI25" s="49" t="e">
        <f>IF(AND('Mapa final'!#REF!="Alta",'Mapa final'!#REF!="Catastrófico"),CONCATENATE("R10C",'Mapa final'!#REF!),"")</f>
        <v>#REF!</v>
      </c>
      <c r="AJ25" s="49" t="e">
        <f>IF(AND('Mapa final'!#REF!="Alta",'Mapa final'!#REF!="Catastrófico"),CONCATENATE("R10C",'Mapa final'!#REF!),"")</f>
        <v>#REF!</v>
      </c>
      <c r="AK25" s="49" t="e">
        <f>IF(AND('Mapa final'!#REF!="Alta",'Mapa final'!#REF!="Catastrófico"),CONCATENATE("R10C",'Mapa final'!#REF!),"")</f>
        <v>#REF!</v>
      </c>
      <c r="AL25" s="49" t="e">
        <f>IF(AND('Mapa final'!#REF!="Alta",'Mapa final'!#REF!="Catastrófico"),CONCATENATE("R10C",'Mapa final'!#REF!),"")</f>
        <v>#REF!</v>
      </c>
      <c r="AM25" s="50" t="e">
        <f>IF(AND('Mapa final'!#REF!="Alta",'Mapa final'!#REF!="Catastrófico"),CONCATENATE("R10C",'Mapa final'!#REF!),"")</f>
        <v>#REF!</v>
      </c>
      <c r="AN25" s="70"/>
      <c r="AO25" s="347"/>
      <c r="AP25" s="348"/>
      <c r="AQ25" s="348"/>
      <c r="AR25" s="348"/>
      <c r="AS25" s="348"/>
      <c r="AT25" s="349"/>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53"/>
      <c r="C26" s="253"/>
      <c r="D26" s="254"/>
      <c r="E26" s="350" t="s">
        <v>113</v>
      </c>
      <c r="F26" s="351"/>
      <c r="G26" s="351"/>
      <c r="H26" s="351"/>
      <c r="I26" s="369"/>
      <c r="J26" s="51" t="str">
        <f ca="1">IF(AND('Mapa final'!$AA$9="Media",'Mapa final'!$AC$9="Leve"),CONCATENATE("R1C",'Mapa final'!$Q$9),"")</f>
        <v/>
      </c>
      <c r="K26" s="52" t="str">
        <f ca="1">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 ca="1">IF(AND('Mapa final'!$AA$9="Media",'Mapa final'!$AC$9="Menor"),CONCATENATE("R1C",'Mapa final'!$Q$9),"")</f>
        <v/>
      </c>
      <c r="Q26" s="52" t="str">
        <f ca="1">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 ca="1">IF(AND('Mapa final'!$AA$9="Media",'Mapa final'!$AC$9="Moderado"),CONCATENATE("R1C",'Mapa final'!$Q$9),"")</f>
        <v/>
      </c>
      <c r="W26" s="52" t="str">
        <f ca="1">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 ca="1">IF(AND('Mapa final'!$AA$9="Media",'Mapa final'!$AC$9="Mayor"),CONCATENATE("R1C",'Mapa final'!$Q$9),"")</f>
        <v/>
      </c>
      <c r="AC26" s="33" t="str">
        <f ca="1">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 ca="1">IF(AND('Mapa final'!$AA$9="Media",'Mapa final'!$AC$9="Catastrófico"),CONCATENATE("R1C",'Mapa final'!$Q$9),"")</f>
        <v/>
      </c>
      <c r="AI26" s="36" t="str">
        <f ca="1">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81" t="s">
        <v>77</v>
      </c>
      <c r="AP26" s="382"/>
      <c r="AQ26" s="382"/>
      <c r="AR26" s="382"/>
      <c r="AS26" s="382"/>
      <c r="AT26" s="38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53"/>
      <c r="C27" s="253"/>
      <c r="D27" s="254"/>
      <c r="E27" s="352"/>
      <c r="F27" s="353"/>
      <c r="G27" s="353"/>
      <c r="H27" s="353"/>
      <c r="I27" s="370"/>
      <c r="J27" s="54" t="e">
        <f>IF(AND('Mapa final'!#REF!="Media",'Mapa final'!#REF!="Leve"),CONCATENATE("R2C",'Mapa final'!#REF!),"")</f>
        <v>#REF!</v>
      </c>
      <c r="K27" s="55" t="e">
        <f>IF(AND('Mapa final'!#REF!="Media",'Mapa final'!#REF!="Leve"),CONCATENATE("R2C",'Mapa final'!#REF!),"")</f>
        <v>#REF!</v>
      </c>
      <c r="L27" s="55" t="e">
        <f>IF(AND('Mapa final'!#REF!="Media",'Mapa final'!#REF!="Leve"),CONCATENATE("R2C",'Mapa final'!#REF!),"")</f>
        <v>#REF!</v>
      </c>
      <c r="M27" s="55" t="e">
        <f>IF(AND('Mapa final'!#REF!="Media",'Mapa final'!#REF!="Leve"),CONCATENATE("R2C",'Mapa final'!#REF!),"")</f>
        <v>#REF!</v>
      </c>
      <c r="N27" s="55" t="e">
        <f>IF(AND('Mapa final'!#REF!="Media",'Mapa final'!#REF!="Leve"),CONCATENATE("R2C",'Mapa final'!#REF!),"")</f>
        <v>#REF!</v>
      </c>
      <c r="O27" s="56" t="e">
        <f>IF(AND('Mapa final'!#REF!="Media",'Mapa final'!#REF!="Leve"),CONCATENATE("R2C",'Mapa final'!#REF!),"")</f>
        <v>#REF!</v>
      </c>
      <c r="P27" s="54" t="e">
        <f>IF(AND('Mapa final'!#REF!="Media",'Mapa final'!#REF!="Menor"),CONCATENATE("R2C",'Mapa final'!#REF!),"")</f>
        <v>#REF!</v>
      </c>
      <c r="Q27" s="55" t="e">
        <f>IF(AND('Mapa final'!#REF!="Media",'Mapa final'!#REF!="Menor"),CONCATENATE("R2C",'Mapa final'!#REF!),"")</f>
        <v>#REF!</v>
      </c>
      <c r="R27" s="55" t="e">
        <f>IF(AND('Mapa final'!#REF!="Media",'Mapa final'!#REF!="Menor"),CONCATENATE("R2C",'Mapa final'!#REF!),"")</f>
        <v>#REF!</v>
      </c>
      <c r="S27" s="55" t="e">
        <f>IF(AND('Mapa final'!#REF!="Media",'Mapa final'!#REF!="Menor"),CONCATENATE("R2C",'Mapa final'!#REF!),"")</f>
        <v>#REF!</v>
      </c>
      <c r="T27" s="55" t="e">
        <f>IF(AND('Mapa final'!#REF!="Media",'Mapa final'!#REF!="Menor"),CONCATENATE("R2C",'Mapa final'!#REF!),"")</f>
        <v>#REF!</v>
      </c>
      <c r="U27" s="56" t="e">
        <f>IF(AND('Mapa final'!#REF!="Media",'Mapa final'!#REF!="Menor"),CONCATENATE("R2C",'Mapa final'!#REF!),"")</f>
        <v>#REF!</v>
      </c>
      <c r="V27" s="54" t="e">
        <f>IF(AND('Mapa final'!#REF!="Media",'Mapa final'!#REF!="Moderado"),CONCATENATE("R2C",'Mapa final'!#REF!),"")</f>
        <v>#REF!</v>
      </c>
      <c r="W27" s="55" t="e">
        <f>IF(AND('Mapa final'!#REF!="Media",'Mapa final'!#REF!="Moderado"),CONCATENATE("R2C",'Mapa final'!#REF!),"")</f>
        <v>#REF!</v>
      </c>
      <c r="X27" s="55" t="e">
        <f>IF(AND('Mapa final'!#REF!="Media",'Mapa final'!#REF!="Moderado"),CONCATENATE("R2C",'Mapa final'!#REF!),"")</f>
        <v>#REF!</v>
      </c>
      <c r="Y27" s="55" t="e">
        <f>IF(AND('Mapa final'!#REF!="Media",'Mapa final'!#REF!="Moderado"),CONCATENATE("R2C",'Mapa final'!#REF!),"")</f>
        <v>#REF!</v>
      </c>
      <c r="Z27" s="55" t="e">
        <f>IF(AND('Mapa final'!#REF!="Media",'Mapa final'!#REF!="Moderado"),CONCATENATE("R2C",'Mapa final'!#REF!),"")</f>
        <v>#REF!</v>
      </c>
      <c r="AA27" s="56" t="e">
        <f>IF(AND('Mapa final'!#REF!="Media",'Mapa final'!#REF!="Moderado"),CONCATENATE("R2C",'Mapa final'!#REF!),"")</f>
        <v>#REF!</v>
      </c>
      <c r="AB27" s="38" t="e">
        <f>IF(AND('Mapa final'!#REF!="Media",'Mapa final'!#REF!="Mayor"),CONCATENATE("R2C",'Mapa final'!#REF!),"")</f>
        <v>#REF!</v>
      </c>
      <c r="AC27" s="39" t="e">
        <f>IF(AND('Mapa final'!#REF!="Media",'Mapa final'!#REF!="Mayor"),CONCATENATE("R2C",'Mapa final'!#REF!),"")</f>
        <v>#REF!</v>
      </c>
      <c r="AD27" s="39" t="e">
        <f>IF(AND('Mapa final'!#REF!="Media",'Mapa final'!#REF!="Mayor"),CONCATENATE("R2C",'Mapa final'!#REF!),"")</f>
        <v>#REF!</v>
      </c>
      <c r="AE27" s="39" t="e">
        <f>IF(AND('Mapa final'!#REF!="Media",'Mapa final'!#REF!="Mayor"),CONCATENATE("R2C",'Mapa final'!#REF!),"")</f>
        <v>#REF!</v>
      </c>
      <c r="AF27" s="39" t="e">
        <f>IF(AND('Mapa final'!#REF!="Media",'Mapa final'!#REF!="Mayor"),CONCATENATE("R2C",'Mapa final'!#REF!),"")</f>
        <v>#REF!</v>
      </c>
      <c r="AG27" s="40" t="e">
        <f>IF(AND('Mapa final'!#REF!="Media",'Mapa final'!#REF!="Mayor"),CONCATENATE("R2C",'Mapa final'!#REF!),"")</f>
        <v>#REF!</v>
      </c>
      <c r="AH27" s="41" t="e">
        <f>IF(AND('Mapa final'!#REF!="Media",'Mapa final'!#REF!="Catastrófico"),CONCATENATE("R2C",'Mapa final'!#REF!),"")</f>
        <v>#REF!</v>
      </c>
      <c r="AI27" s="42" t="e">
        <f>IF(AND('Mapa final'!#REF!="Media",'Mapa final'!#REF!="Catastrófico"),CONCATENATE("R2C",'Mapa final'!#REF!),"")</f>
        <v>#REF!</v>
      </c>
      <c r="AJ27" s="42" t="e">
        <f>IF(AND('Mapa final'!#REF!="Media",'Mapa final'!#REF!="Catastrófico"),CONCATENATE("R2C",'Mapa final'!#REF!),"")</f>
        <v>#REF!</v>
      </c>
      <c r="AK27" s="42" t="e">
        <f>IF(AND('Mapa final'!#REF!="Media",'Mapa final'!#REF!="Catastrófico"),CONCATENATE("R2C",'Mapa final'!#REF!),"")</f>
        <v>#REF!</v>
      </c>
      <c r="AL27" s="42" t="e">
        <f>IF(AND('Mapa final'!#REF!="Media",'Mapa final'!#REF!="Catastrófico"),CONCATENATE("R2C",'Mapa final'!#REF!),"")</f>
        <v>#REF!</v>
      </c>
      <c r="AM27" s="43" t="e">
        <f>IF(AND('Mapa final'!#REF!="Media",'Mapa final'!#REF!="Catastrófico"),CONCATENATE("R2C",'Mapa final'!#REF!),"")</f>
        <v>#REF!</v>
      </c>
      <c r="AN27" s="70"/>
      <c r="AO27" s="384"/>
      <c r="AP27" s="385"/>
      <c r="AQ27" s="385"/>
      <c r="AR27" s="385"/>
      <c r="AS27" s="385"/>
      <c r="AT27" s="38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53"/>
      <c r="C28" s="253"/>
      <c r="D28" s="254"/>
      <c r="E28" s="354"/>
      <c r="F28" s="355"/>
      <c r="G28" s="355"/>
      <c r="H28" s="355"/>
      <c r="I28" s="370"/>
      <c r="J28" s="54" t="e">
        <f>IF(AND('Mapa final'!#REF!="Media",'Mapa final'!#REF!="Leve"),CONCATENATE("R3C",'Mapa final'!#REF!),"")</f>
        <v>#REF!</v>
      </c>
      <c r="K28" s="55" t="e">
        <f>IF(AND('Mapa final'!#REF!="Media",'Mapa final'!#REF!="Leve"),CONCATENATE("R3C",'Mapa final'!#REF!),"")</f>
        <v>#REF!</v>
      </c>
      <c r="L28" s="55" t="e">
        <f>IF(AND('Mapa final'!#REF!="Media",'Mapa final'!#REF!="Leve"),CONCATENATE("R3C",'Mapa final'!#REF!),"")</f>
        <v>#REF!</v>
      </c>
      <c r="M28" s="55" t="e">
        <f>IF(AND('Mapa final'!#REF!="Media",'Mapa final'!#REF!="Leve"),CONCATENATE("R3C",'Mapa final'!#REF!),"")</f>
        <v>#REF!</v>
      </c>
      <c r="N28" s="55" t="e">
        <f>IF(AND('Mapa final'!#REF!="Media",'Mapa final'!#REF!="Leve"),CONCATENATE("R3C",'Mapa final'!#REF!),"")</f>
        <v>#REF!</v>
      </c>
      <c r="O28" s="56" t="e">
        <f>IF(AND('Mapa final'!#REF!="Media",'Mapa final'!#REF!="Leve"),CONCATENATE("R3C",'Mapa final'!#REF!),"")</f>
        <v>#REF!</v>
      </c>
      <c r="P28" s="54" t="e">
        <f>IF(AND('Mapa final'!#REF!="Media",'Mapa final'!#REF!="Menor"),CONCATENATE("R3C",'Mapa final'!#REF!),"")</f>
        <v>#REF!</v>
      </c>
      <c r="Q28" s="55" t="e">
        <f>IF(AND('Mapa final'!#REF!="Media",'Mapa final'!#REF!="Menor"),CONCATENATE("R3C",'Mapa final'!#REF!),"")</f>
        <v>#REF!</v>
      </c>
      <c r="R28" s="55" t="e">
        <f>IF(AND('Mapa final'!#REF!="Media",'Mapa final'!#REF!="Menor"),CONCATENATE("R3C",'Mapa final'!#REF!),"")</f>
        <v>#REF!</v>
      </c>
      <c r="S28" s="55" t="e">
        <f>IF(AND('Mapa final'!#REF!="Media",'Mapa final'!#REF!="Menor"),CONCATENATE("R3C",'Mapa final'!#REF!),"")</f>
        <v>#REF!</v>
      </c>
      <c r="T28" s="55" t="e">
        <f>IF(AND('Mapa final'!#REF!="Media",'Mapa final'!#REF!="Menor"),CONCATENATE("R3C",'Mapa final'!#REF!),"")</f>
        <v>#REF!</v>
      </c>
      <c r="U28" s="56" t="e">
        <f>IF(AND('Mapa final'!#REF!="Media",'Mapa final'!#REF!="Menor"),CONCATENATE("R3C",'Mapa final'!#REF!),"")</f>
        <v>#REF!</v>
      </c>
      <c r="V28" s="54" t="e">
        <f>IF(AND('Mapa final'!#REF!="Media",'Mapa final'!#REF!="Moderado"),CONCATENATE("R3C",'Mapa final'!#REF!),"")</f>
        <v>#REF!</v>
      </c>
      <c r="W28" s="55" t="e">
        <f>IF(AND('Mapa final'!#REF!="Media",'Mapa final'!#REF!="Moderado"),CONCATENATE("R3C",'Mapa final'!#REF!),"")</f>
        <v>#REF!</v>
      </c>
      <c r="X28" s="55" t="e">
        <f>IF(AND('Mapa final'!#REF!="Media",'Mapa final'!#REF!="Moderado"),CONCATENATE("R3C",'Mapa final'!#REF!),"")</f>
        <v>#REF!</v>
      </c>
      <c r="Y28" s="55" t="e">
        <f>IF(AND('Mapa final'!#REF!="Media",'Mapa final'!#REF!="Moderado"),CONCATENATE("R3C",'Mapa final'!#REF!),"")</f>
        <v>#REF!</v>
      </c>
      <c r="Z28" s="55" t="e">
        <f>IF(AND('Mapa final'!#REF!="Media",'Mapa final'!#REF!="Moderado"),CONCATENATE("R3C",'Mapa final'!#REF!),"")</f>
        <v>#REF!</v>
      </c>
      <c r="AA28" s="56" t="e">
        <f>IF(AND('Mapa final'!#REF!="Media",'Mapa final'!#REF!="Moderado"),CONCATENATE("R3C",'Mapa final'!#REF!),"")</f>
        <v>#REF!</v>
      </c>
      <c r="AB28" s="38" t="e">
        <f>IF(AND('Mapa final'!#REF!="Media",'Mapa final'!#REF!="Mayor"),CONCATENATE("R3C",'Mapa final'!#REF!),"")</f>
        <v>#REF!</v>
      </c>
      <c r="AC28" s="39" t="e">
        <f>IF(AND('Mapa final'!#REF!="Media",'Mapa final'!#REF!="Mayor"),CONCATENATE("R3C",'Mapa final'!#REF!),"")</f>
        <v>#REF!</v>
      </c>
      <c r="AD28" s="39" t="e">
        <f>IF(AND('Mapa final'!#REF!="Media",'Mapa final'!#REF!="Mayor"),CONCATENATE("R3C",'Mapa final'!#REF!),"")</f>
        <v>#REF!</v>
      </c>
      <c r="AE28" s="39" t="e">
        <f>IF(AND('Mapa final'!#REF!="Media",'Mapa final'!#REF!="Mayor"),CONCATENATE("R3C",'Mapa final'!#REF!),"")</f>
        <v>#REF!</v>
      </c>
      <c r="AF28" s="39" t="e">
        <f>IF(AND('Mapa final'!#REF!="Media",'Mapa final'!#REF!="Mayor"),CONCATENATE("R3C",'Mapa final'!#REF!),"")</f>
        <v>#REF!</v>
      </c>
      <c r="AG28" s="40" t="e">
        <f>IF(AND('Mapa final'!#REF!="Media",'Mapa final'!#REF!="Mayor"),CONCATENATE("R3C",'Mapa final'!#REF!),"")</f>
        <v>#REF!</v>
      </c>
      <c r="AH28" s="41" t="e">
        <f>IF(AND('Mapa final'!#REF!="Media",'Mapa final'!#REF!="Catastrófico"),CONCATENATE("R3C",'Mapa final'!#REF!),"")</f>
        <v>#REF!</v>
      </c>
      <c r="AI28" s="42" t="e">
        <f>IF(AND('Mapa final'!#REF!="Media",'Mapa final'!#REF!="Catastrófico"),CONCATENATE("R3C",'Mapa final'!#REF!),"")</f>
        <v>#REF!</v>
      </c>
      <c r="AJ28" s="42" t="e">
        <f>IF(AND('Mapa final'!#REF!="Media",'Mapa final'!#REF!="Catastrófico"),CONCATENATE("R3C",'Mapa final'!#REF!),"")</f>
        <v>#REF!</v>
      </c>
      <c r="AK28" s="42" t="e">
        <f>IF(AND('Mapa final'!#REF!="Media",'Mapa final'!#REF!="Catastrófico"),CONCATENATE("R3C",'Mapa final'!#REF!),"")</f>
        <v>#REF!</v>
      </c>
      <c r="AL28" s="42" t="e">
        <f>IF(AND('Mapa final'!#REF!="Media",'Mapa final'!#REF!="Catastrófico"),CONCATENATE("R3C",'Mapa final'!#REF!),"")</f>
        <v>#REF!</v>
      </c>
      <c r="AM28" s="43" t="e">
        <f>IF(AND('Mapa final'!#REF!="Media",'Mapa final'!#REF!="Catastrófico"),CONCATENATE("R3C",'Mapa final'!#REF!),"")</f>
        <v>#REF!</v>
      </c>
      <c r="AN28" s="70"/>
      <c r="AO28" s="384"/>
      <c r="AP28" s="385"/>
      <c r="AQ28" s="385"/>
      <c r="AR28" s="385"/>
      <c r="AS28" s="385"/>
      <c r="AT28" s="38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53"/>
      <c r="C29" s="253"/>
      <c r="D29" s="254"/>
      <c r="E29" s="354"/>
      <c r="F29" s="355"/>
      <c r="G29" s="355"/>
      <c r="H29" s="355"/>
      <c r="I29" s="370"/>
      <c r="J29" s="54" t="e">
        <f>IF(AND('Mapa final'!#REF!="Media",'Mapa final'!#REF!="Leve"),CONCATENATE("R4C",'Mapa final'!#REF!),"")</f>
        <v>#REF!</v>
      </c>
      <c r="K29" s="55" t="e">
        <f>IF(AND('Mapa final'!#REF!="Media",'Mapa final'!#REF!="Leve"),CONCATENATE("R4C",'Mapa final'!#REF!),"")</f>
        <v>#REF!</v>
      </c>
      <c r="L29" s="55" t="e">
        <f>IF(AND('Mapa final'!#REF!="Media",'Mapa final'!#REF!="Leve"),CONCATENATE("R4C",'Mapa final'!#REF!),"")</f>
        <v>#REF!</v>
      </c>
      <c r="M29" s="55" t="e">
        <f>IF(AND('Mapa final'!#REF!="Media",'Mapa final'!#REF!="Leve"),CONCATENATE("R4C",'Mapa final'!#REF!),"")</f>
        <v>#REF!</v>
      </c>
      <c r="N29" s="55" t="e">
        <f>IF(AND('Mapa final'!#REF!="Media",'Mapa final'!#REF!="Leve"),CONCATENATE("R4C",'Mapa final'!#REF!),"")</f>
        <v>#REF!</v>
      </c>
      <c r="O29" s="56" t="e">
        <f>IF(AND('Mapa final'!#REF!="Media",'Mapa final'!#REF!="Leve"),CONCATENATE("R4C",'Mapa final'!#REF!),"")</f>
        <v>#REF!</v>
      </c>
      <c r="P29" s="54" t="e">
        <f>IF(AND('Mapa final'!#REF!="Media",'Mapa final'!#REF!="Menor"),CONCATENATE("R4C",'Mapa final'!#REF!),"")</f>
        <v>#REF!</v>
      </c>
      <c r="Q29" s="55" t="e">
        <f>IF(AND('Mapa final'!#REF!="Media",'Mapa final'!#REF!="Menor"),CONCATENATE("R4C",'Mapa final'!#REF!),"")</f>
        <v>#REF!</v>
      </c>
      <c r="R29" s="55" t="e">
        <f>IF(AND('Mapa final'!#REF!="Media",'Mapa final'!#REF!="Menor"),CONCATENATE("R4C",'Mapa final'!#REF!),"")</f>
        <v>#REF!</v>
      </c>
      <c r="S29" s="55" t="e">
        <f>IF(AND('Mapa final'!#REF!="Media",'Mapa final'!#REF!="Menor"),CONCATENATE("R4C",'Mapa final'!#REF!),"")</f>
        <v>#REF!</v>
      </c>
      <c r="T29" s="55" t="e">
        <f>IF(AND('Mapa final'!#REF!="Media",'Mapa final'!#REF!="Menor"),CONCATENATE("R4C",'Mapa final'!#REF!),"")</f>
        <v>#REF!</v>
      </c>
      <c r="U29" s="56" t="e">
        <f>IF(AND('Mapa final'!#REF!="Media",'Mapa final'!#REF!="Menor"),CONCATENATE("R4C",'Mapa final'!#REF!),"")</f>
        <v>#REF!</v>
      </c>
      <c r="V29" s="54" t="e">
        <f>IF(AND('Mapa final'!#REF!="Media",'Mapa final'!#REF!="Moderado"),CONCATENATE("R4C",'Mapa final'!#REF!),"")</f>
        <v>#REF!</v>
      </c>
      <c r="W29" s="55" t="e">
        <f>IF(AND('Mapa final'!#REF!="Media",'Mapa final'!#REF!="Moderado"),CONCATENATE("R4C",'Mapa final'!#REF!),"")</f>
        <v>#REF!</v>
      </c>
      <c r="X29" s="55" t="e">
        <f>IF(AND('Mapa final'!#REF!="Media",'Mapa final'!#REF!="Moderado"),CONCATENATE("R4C",'Mapa final'!#REF!),"")</f>
        <v>#REF!</v>
      </c>
      <c r="Y29" s="55" t="e">
        <f>IF(AND('Mapa final'!#REF!="Media",'Mapa final'!#REF!="Moderado"),CONCATENATE("R4C",'Mapa final'!#REF!),"")</f>
        <v>#REF!</v>
      </c>
      <c r="Z29" s="55" t="e">
        <f>IF(AND('Mapa final'!#REF!="Media",'Mapa final'!#REF!="Moderado"),CONCATENATE("R4C",'Mapa final'!#REF!),"")</f>
        <v>#REF!</v>
      </c>
      <c r="AA29" s="56" t="e">
        <f>IF(AND('Mapa final'!#REF!="Media",'Mapa final'!#REF!="Moderado"),CONCATENATE("R4C",'Mapa final'!#REF!),"")</f>
        <v>#REF!</v>
      </c>
      <c r="AB29" s="38" t="e">
        <f>IF(AND('Mapa final'!#REF!="Media",'Mapa final'!#REF!="Mayor"),CONCATENATE("R4C",'Mapa final'!#REF!),"")</f>
        <v>#REF!</v>
      </c>
      <c r="AC29" s="39" t="e">
        <f>IF(AND('Mapa final'!#REF!="Media",'Mapa final'!#REF!="Mayor"),CONCATENATE("R4C",'Mapa final'!#REF!),"")</f>
        <v>#REF!</v>
      </c>
      <c r="AD29" s="44" t="e">
        <f>IF(AND('Mapa final'!#REF!="Media",'Mapa final'!#REF!="Mayor"),CONCATENATE("R4C",'Mapa final'!#REF!),"")</f>
        <v>#REF!</v>
      </c>
      <c r="AE29" s="44" t="e">
        <f>IF(AND('Mapa final'!#REF!="Media",'Mapa final'!#REF!="Mayor"),CONCATENATE("R4C",'Mapa final'!#REF!),"")</f>
        <v>#REF!</v>
      </c>
      <c r="AF29" s="44" t="e">
        <f>IF(AND('Mapa final'!#REF!="Media",'Mapa final'!#REF!="Mayor"),CONCATENATE("R4C",'Mapa final'!#REF!),"")</f>
        <v>#REF!</v>
      </c>
      <c r="AG29" s="40" t="e">
        <f>IF(AND('Mapa final'!#REF!="Media",'Mapa final'!#REF!="Mayor"),CONCATENATE("R4C",'Mapa final'!#REF!),"")</f>
        <v>#REF!</v>
      </c>
      <c r="AH29" s="41" t="e">
        <f>IF(AND('Mapa final'!#REF!="Media",'Mapa final'!#REF!="Catastrófico"),CONCATENATE("R4C",'Mapa final'!#REF!),"")</f>
        <v>#REF!</v>
      </c>
      <c r="AI29" s="42" t="e">
        <f>IF(AND('Mapa final'!#REF!="Media",'Mapa final'!#REF!="Catastrófico"),CONCATENATE("R4C",'Mapa final'!#REF!),"")</f>
        <v>#REF!</v>
      </c>
      <c r="AJ29" s="42" t="e">
        <f>IF(AND('Mapa final'!#REF!="Media",'Mapa final'!#REF!="Catastrófico"),CONCATENATE("R4C",'Mapa final'!#REF!),"")</f>
        <v>#REF!</v>
      </c>
      <c r="AK29" s="42" t="e">
        <f>IF(AND('Mapa final'!#REF!="Media",'Mapa final'!#REF!="Catastrófico"),CONCATENATE("R4C",'Mapa final'!#REF!),"")</f>
        <v>#REF!</v>
      </c>
      <c r="AL29" s="42" t="e">
        <f>IF(AND('Mapa final'!#REF!="Media",'Mapa final'!#REF!="Catastrófico"),CONCATENATE("R4C",'Mapa final'!#REF!),"")</f>
        <v>#REF!</v>
      </c>
      <c r="AM29" s="43" t="e">
        <f>IF(AND('Mapa final'!#REF!="Media",'Mapa final'!#REF!="Catastrófico"),CONCATENATE("R4C",'Mapa final'!#REF!),"")</f>
        <v>#REF!</v>
      </c>
      <c r="AN29" s="70"/>
      <c r="AO29" s="384"/>
      <c r="AP29" s="385"/>
      <c r="AQ29" s="385"/>
      <c r="AR29" s="385"/>
      <c r="AS29" s="385"/>
      <c r="AT29" s="38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53"/>
      <c r="C30" s="253"/>
      <c r="D30" s="254"/>
      <c r="E30" s="354"/>
      <c r="F30" s="355"/>
      <c r="G30" s="355"/>
      <c r="H30" s="355"/>
      <c r="I30" s="370"/>
      <c r="J30" s="54" t="e">
        <f>IF(AND('Mapa final'!#REF!="Media",'Mapa final'!#REF!="Leve"),CONCATENATE("R5C",'Mapa final'!#REF!),"")</f>
        <v>#REF!</v>
      </c>
      <c r="K30" s="55" t="e">
        <f>IF(AND('Mapa final'!#REF!="Media",'Mapa final'!#REF!="Leve"),CONCATENATE("R5C",'Mapa final'!#REF!),"")</f>
        <v>#REF!</v>
      </c>
      <c r="L30" s="55" t="e">
        <f>IF(AND('Mapa final'!#REF!="Media",'Mapa final'!#REF!="Leve"),CONCATENATE("R5C",'Mapa final'!#REF!),"")</f>
        <v>#REF!</v>
      </c>
      <c r="M30" s="55" t="e">
        <f>IF(AND('Mapa final'!#REF!="Media",'Mapa final'!#REF!="Leve"),CONCATENATE("R5C",'Mapa final'!#REF!),"")</f>
        <v>#REF!</v>
      </c>
      <c r="N30" s="55" t="e">
        <f>IF(AND('Mapa final'!#REF!="Media",'Mapa final'!#REF!="Leve"),CONCATENATE("R5C",'Mapa final'!#REF!),"")</f>
        <v>#REF!</v>
      </c>
      <c r="O30" s="56" t="e">
        <f>IF(AND('Mapa final'!#REF!="Media",'Mapa final'!#REF!="Leve"),CONCATENATE("R5C",'Mapa final'!#REF!),"")</f>
        <v>#REF!</v>
      </c>
      <c r="P30" s="54" t="e">
        <f>IF(AND('Mapa final'!#REF!="Media",'Mapa final'!#REF!="Menor"),CONCATENATE("R5C",'Mapa final'!#REF!),"")</f>
        <v>#REF!</v>
      </c>
      <c r="Q30" s="55" t="e">
        <f>IF(AND('Mapa final'!#REF!="Media",'Mapa final'!#REF!="Menor"),CONCATENATE("R5C",'Mapa final'!#REF!),"")</f>
        <v>#REF!</v>
      </c>
      <c r="R30" s="55" t="e">
        <f>IF(AND('Mapa final'!#REF!="Media",'Mapa final'!#REF!="Menor"),CONCATENATE("R5C",'Mapa final'!#REF!),"")</f>
        <v>#REF!</v>
      </c>
      <c r="S30" s="55" t="e">
        <f>IF(AND('Mapa final'!#REF!="Media",'Mapa final'!#REF!="Menor"),CONCATENATE("R5C",'Mapa final'!#REF!),"")</f>
        <v>#REF!</v>
      </c>
      <c r="T30" s="55" t="e">
        <f>IF(AND('Mapa final'!#REF!="Media",'Mapa final'!#REF!="Menor"),CONCATENATE("R5C",'Mapa final'!#REF!),"")</f>
        <v>#REF!</v>
      </c>
      <c r="U30" s="56" t="e">
        <f>IF(AND('Mapa final'!#REF!="Media",'Mapa final'!#REF!="Menor"),CONCATENATE("R5C",'Mapa final'!#REF!),"")</f>
        <v>#REF!</v>
      </c>
      <c r="V30" s="54" t="e">
        <f>IF(AND('Mapa final'!#REF!="Media",'Mapa final'!#REF!="Moderado"),CONCATENATE("R5C",'Mapa final'!#REF!),"")</f>
        <v>#REF!</v>
      </c>
      <c r="W30" s="55" t="e">
        <f>IF(AND('Mapa final'!#REF!="Media",'Mapa final'!#REF!="Moderado"),CONCATENATE("R5C",'Mapa final'!#REF!),"")</f>
        <v>#REF!</v>
      </c>
      <c r="X30" s="55" t="e">
        <f>IF(AND('Mapa final'!#REF!="Media",'Mapa final'!#REF!="Moderado"),CONCATENATE("R5C",'Mapa final'!#REF!),"")</f>
        <v>#REF!</v>
      </c>
      <c r="Y30" s="55" t="e">
        <f>IF(AND('Mapa final'!#REF!="Media",'Mapa final'!#REF!="Moderado"),CONCATENATE("R5C",'Mapa final'!#REF!),"")</f>
        <v>#REF!</v>
      </c>
      <c r="Z30" s="55" t="e">
        <f>IF(AND('Mapa final'!#REF!="Media",'Mapa final'!#REF!="Moderado"),CONCATENATE("R5C",'Mapa final'!#REF!),"")</f>
        <v>#REF!</v>
      </c>
      <c r="AA30" s="56" t="e">
        <f>IF(AND('Mapa final'!#REF!="Media",'Mapa final'!#REF!="Moderado"),CONCATENATE("R5C",'Mapa final'!#REF!),"")</f>
        <v>#REF!</v>
      </c>
      <c r="AB30" s="38" t="e">
        <f>IF(AND('Mapa final'!#REF!="Media",'Mapa final'!#REF!="Mayor"),CONCATENATE("R5C",'Mapa final'!#REF!),"")</f>
        <v>#REF!</v>
      </c>
      <c r="AC30" s="39" t="e">
        <f>IF(AND('Mapa final'!#REF!="Media",'Mapa final'!#REF!="Mayor"),CONCATENATE("R5C",'Mapa final'!#REF!),"")</f>
        <v>#REF!</v>
      </c>
      <c r="AD30" s="44" t="e">
        <f>IF(AND('Mapa final'!#REF!="Media",'Mapa final'!#REF!="Mayor"),CONCATENATE("R5C",'Mapa final'!#REF!),"")</f>
        <v>#REF!</v>
      </c>
      <c r="AE30" s="44" t="e">
        <f>IF(AND('Mapa final'!#REF!="Media",'Mapa final'!#REF!="Mayor"),CONCATENATE("R5C",'Mapa final'!#REF!),"")</f>
        <v>#REF!</v>
      </c>
      <c r="AF30" s="44" t="e">
        <f>IF(AND('Mapa final'!#REF!="Media",'Mapa final'!#REF!="Mayor"),CONCATENATE("R5C",'Mapa final'!#REF!),"")</f>
        <v>#REF!</v>
      </c>
      <c r="AG30" s="40" t="e">
        <f>IF(AND('Mapa final'!#REF!="Media",'Mapa final'!#REF!="Mayor"),CONCATENATE("R5C",'Mapa final'!#REF!),"")</f>
        <v>#REF!</v>
      </c>
      <c r="AH30" s="41" t="e">
        <f>IF(AND('Mapa final'!#REF!="Media",'Mapa final'!#REF!="Catastrófico"),CONCATENATE("R5C",'Mapa final'!#REF!),"")</f>
        <v>#REF!</v>
      </c>
      <c r="AI30" s="42" t="e">
        <f>IF(AND('Mapa final'!#REF!="Media",'Mapa final'!#REF!="Catastrófico"),CONCATENATE("R5C",'Mapa final'!#REF!),"")</f>
        <v>#REF!</v>
      </c>
      <c r="AJ30" s="42" t="e">
        <f>IF(AND('Mapa final'!#REF!="Media",'Mapa final'!#REF!="Catastrófico"),CONCATENATE("R5C",'Mapa final'!#REF!),"")</f>
        <v>#REF!</v>
      </c>
      <c r="AK30" s="42" t="e">
        <f>IF(AND('Mapa final'!#REF!="Media",'Mapa final'!#REF!="Catastrófico"),CONCATENATE("R5C",'Mapa final'!#REF!),"")</f>
        <v>#REF!</v>
      </c>
      <c r="AL30" s="42" t="e">
        <f>IF(AND('Mapa final'!#REF!="Media",'Mapa final'!#REF!="Catastrófico"),CONCATENATE("R5C",'Mapa final'!#REF!),"")</f>
        <v>#REF!</v>
      </c>
      <c r="AM30" s="43" t="e">
        <f>IF(AND('Mapa final'!#REF!="Media",'Mapa final'!#REF!="Catastrófico"),CONCATENATE("R5C",'Mapa final'!#REF!),"")</f>
        <v>#REF!</v>
      </c>
      <c r="AN30" s="70"/>
      <c r="AO30" s="384"/>
      <c r="AP30" s="385"/>
      <c r="AQ30" s="385"/>
      <c r="AR30" s="385"/>
      <c r="AS30" s="385"/>
      <c r="AT30" s="38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53"/>
      <c r="C31" s="253"/>
      <c r="D31" s="254"/>
      <c r="E31" s="354"/>
      <c r="F31" s="355"/>
      <c r="G31" s="355"/>
      <c r="H31" s="355"/>
      <c r="I31" s="370"/>
      <c r="J31" s="54" t="e">
        <f>IF(AND('Mapa final'!#REF!="Media",'Mapa final'!#REF!="Leve"),CONCATENATE("R6C",'Mapa final'!#REF!),"")</f>
        <v>#REF!</v>
      </c>
      <c r="K31" s="55" t="e">
        <f>IF(AND('Mapa final'!#REF!="Media",'Mapa final'!#REF!="Leve"),CONCATENATE("R6C",'Mapa final'!#REF!),"")</f>
        <v>#REF!</v>
      </c>
      <c r="L31" s="55" t="e">
        <f>IF(AND('Mapa final'!#REF!="Media",'Mapa final'!#REF!="Leve"),CONCATENATE("R6C",'Mapa final'!#REF!),"")</f>
        <v>#REF!</v>
      </c>
      <c r="M31" s="55" t="e">
        <f>IF(AND('Mapa final'!#REF!="Media",'Mapa final'!#REF!="Leve"),CONCATENATE("R6C",'Mapa final'!#REF!),"")</f>
        <v>#REF!</v>
      </c>
      <c r="N31" s="55" t="e">
        <f>IF(AND('Mapa final'!#REF!="Media",'Mapa final'!#REF!="Leve"),CONCATENATE("R6C",'Mapa final'!#REF!),"")</f>
        <v>#REF!</v>
      </c>
      <c r="O31" s="56" t="e">
        <f>IF(AND('Mapa final'!#REF!="Media",'Mapa final'!#REF!="Leve"),CONCATENATE("R6C",'Mapa final'!#REF!),"")</f>
        <v>#REF!</v>
      </c>
      <c r="P31" s="54" t="e">
        <f>IF(AND('Mapa final'!#REF!="Media",'Mapa final'!#REF!="Menor"),CONCATENATE("R6C",'Mapa final'!#REF!),"")</f>
        <v>#REF!</v>
      </c>
      <c r="Q31" s="55" t="e">
        <f>IF(AND('Mapa final'!#REF!="Media",'Mapa final'!#REF!="Menor"),CONCATENATE("R6C",'Mapa final'!#REF!),"")</f>
        <v>#REF!</v>
      </c>
      <c r="R31" s="55" t="e">
        <f>IF(AND('Mapa final'!#REF!="Media",'Mapa final'!#REF!="Menor"),CONCATENATE("R6C",'Mapa final'!#REF!),"")</f>
        <v>#REF!</v>
      </c>
      <c r="S31" s="55" t="e">
        <f>IF(AND('Mapa final'!#REF!="Media",'Mapa final'!#REF!="Menor"),CONCATENATE("R6C",'Mapa final'!#REF!),"")</f>
        <v>#REF!</v>
      </c>
      <c r="T31" s="55" t="e">
        <f>IF(AND('Mapa final'!#REF!="Media",'Mapa final'!#REF!="Menor"),CONCATENATE("R6C",'Mapa final'!#REF!),"")</f>
        <v>#REF!</v>
      </c>
      <c r="U31" s="56" t="e">
        <f>IF(AND('Mapa final'!#REF!="Media",'Mapa final'!#REF!="Menor"),CONCATENATE("R6C",'Mapa final'!#REF!),"")</f>
        <v>#REF!</v>
      </c>
      <c r="V31" s="54" t="e">
        <f>IF(AND('Mapa final'!#REF!="Media",'Mapa final'!#REF!="Moderado"),CONCATENATE("R6C",'Mapa final'!#REF!),"")</f>
        <v>#REF!</v>
      </c>
      <c r="W31" s="55" t="e">
        <f>IF(AND('Mapa final'!#REF!="Media",'Mapa final'!#REF!="Moderado"),CONCATENATE("R6C",'Mapa final'!#REF!),"")</f>
        <v>#REF!</v>
      </c>
      <c r="X31" s="55" t="e">
        <f>IF(AND('Mapa final'!#REF!="Media",'Mapa final'!#REF!="Moderado"),CONCATENATE("R6C",'Mapa final'!#REF!),"")</f>
        <v>#REF!</v>
      </c>
      <c r="Y31" s="55" t="e">
        <f>IF(AND('Mapa final'!#REF!="Media",'Mapa final'!#REF!="Moderado"),CONCATENATE("R6C",'Mapa final'!#REF!),"")</f>
        <v>#REF!</v>
      </c>
      <c r="Z31" s="55" t="e">
        <f>IF(AND('Mapa final'!#REF!="Media",'Mapa final'!#REF!="Moderado"),CONCATENATE("R6C",'Mapa final'!#REF!),"")</f>
        <v>#REF!</v>
      </c>
      <c r="AA31" s="56" t="e">
        <f>IF(AND('Mapa final'!#REF!="Media",'Mapa final'!#REF!="Moderado"),CONCATENATE("R6C",'Mapa final'!#REF!),"")</f>
        <v>#REF!</v>
      </c>
      <c r="AB31" s="38" t="e">
        <f>IF(AND('Mapa final'!#REF!="Media",'Mapa final'!#REF!="Mayor"),CONCATENATE("R6C",'Mapa final'!#REF!),"")</f>
        <v>#REF!</v>
      </c>
      <c r="AC31" s="39" t="e">
        <f>IF(AND('Mapa final'!#REF!="Media",'Mapa final'!#REF!="Mayor"),CONCATENATE("R6C",'Mapa final'!#REF!),"")</f>
        <v>#REF!</v>
      </c>
      <c r="AD31" s="44" t="e">
        <f>IF(AND('Mapa final'!#REF!="Media",'Mapa final'!#REF!="Mayor"),CONCATENATE("R6C",'Mapa final'!#REF!),"")</f>
        <v>#REF!</v>
      </c>
      <c r="AE31" s="44" t="e">
        <f>IF(AND('Mapa final'!#REF!="Media",'Mapa final'!#REF!="Mayor"),CONCATENATE("R6C",'Mapa final'!#REF!),"")</f>
        <v>#REF!</v>
      </c>
      <c r="AF31" s="44" t="e">
        <f>IF(AND('Mapa final'!#REF!="Media",'Mapa final'!#REF!="Mayor"),CONCATENATE("R6C",'Mapa final'!#REF!),"")</f>
        <v>#REF!</v>
      </c>
      <c r="AG31" s="40" t="e">
        <f>IF(AND('Mapa final'!#REF!="Media",'Mapa final'!#REF!="Mayor"),CONCATENATE("R6C",'Mapa final'!#REF!),"")</f>
        <v>#REF!</v>
      </c>
      <c r="AH31" s="41" t="e">
        <f>IF(AND('Mapa final'!#REF!="Media",'Mapa final'!#REF!="Catastrófico"),CONCATENATE("R6C",'Mapa final'!#REF!),"")</f>
        <v>#REF!</v>
      </c>
      <c r="AI31" s="42" t="e">
        <f>IF(AND('Mapa final'!#REF!="Media",'Mapa final'!#REF!="Catastrófico"),CONCATENATE("R6C",'Mapa final'!#REF!),"")</f>
        <v>#REF!</v>
      </c>
      <c r="AJ31" s="42" t="e">
        <f>IF(AND('Mapa final'!#REF!="Media",'Mapa final'!#REF!="Catastrófico"),CONCATENATE("R6C",'Mapa final'!#REF!),"")</f>
        <v>#REF!</v>
      </c>
      <c r="AK31" s="42" t="e">
        <f>IF(AND('Mapa final'!#REF!="Media",'Mapa final'!#REF!="Catastrófico"),CONCATENATE("R6C",'Mapa final'!#REF!),"")</f>
        <v>#REF!</v>
      </c>
      <c r="AL31" s="42" t="e">
        <f>IF(AND('Mapa final'!#REF!="Media",'Mapa final'!#REF!="Catastrófico"),CONCATENATE("R6C",'Mapa final'!#REF!),"")</f>
        <v>#REF!</v>
      </c>
      <c r="AM31" s="43" t="e">
        <f>IF(AND('Mapa final'!#REF!="Media",'Mapa final'!#REF!="Catastrófico"),CONCATENATE("R6C",'Mapa final'!#REF!),"")</f>
        <v>#REF!</v>
      </c>
      <c r="AN31" s="70"/>
      <c r="AO31" s="384"/>
      <c r="AP31" s="385"/>
      <c r="AQ31" s="385"/>
      <c r="AR31" s="385"/>
      <c r="AS31" s="385"/>
      <c r="AT31" s="386"/>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53"/>
      <c r="C32" s="253"/>
      <c r="D32" s="254"/>
      <c r="E32" s="354"/>
      <c r="F32" s="355"/>
      <c r="G32" s="355"/>
      <c r="H32" s="355"/>
      <c r="I32" s="370"/>
      <c r="J32" s="54" t="e">
        <f>IF(AND('Mapa final'!#REF!="Media",'Mapa final'!#REF!="Leve"),CONCATENATE("R7C",'Mapa final'!#REF!),"")</f>
        <v>#REF!</v>
      </c>
      <c r="K32" s="55" t="e">
        <f>IF(AND('Mapa final'!#REF!="Media",'Mapa final'!#REF!="Leve"),CONCATENATE("R7C",'Mapa final'!#REF!),"")</f>
        <v>#REF!</v>
      </c>
      <c r="L32" s="55" t="e">
        <f>IF(AND('Mapa final'!#REF!="Media",'Mapa final'!#REF!="Leve"),CONCATENATE("R7C",'Mapa final'!#REF!),"")</f>
        <v>#REF!</v>
      </c>
      <c r="M32" s="55" t="e">
        <f>IF(AND('Mapa final'!#REF!="Media",'Mapa final'!#REF!="Leve"),CONCATENATE("R7C",'Mapa final'!#REF!),"")</f>
        <v>#REF!</v>
      </c>
      <c r="N32" s="55" t="e">
        <f>IF(AND('Mapa final'!#REF!="Media",'Mapa final'!#REF!="Leve"),CONCATENATE("R7C",'Mapa final'!#REF!),"")</f>
        <v>#REF!</v>
      </c>
      <c r="O32" s="56" t="e">
        <f>IF(AND('Mapa final'!#REF!="Media",'Mapa final'!#REF!="Leve"),CONCATENATE("R7C",'Mapa final'!#REF!),"")</f>
        <v>#REF!</v>
      </c>
      <c r="P32" s="54" t="e">
        <f>IF(AND('Mapa final'!#REF!="Media",'Mapa final'!#REF!="Menor"),CONCATENATE("R7C",'Mapa final'!#REF!),"")</f>
        <v>#REF!</v>
      </c>
      <c r="Q32" s="55" t="e">
        <f>IF(AND('Mapa final'!#REF!="Media",'Mapa final'!#REF!="Menor"),CONCATENATE("R7C",'Mapa final'!#REF!),"")</f>
        <v>#REF!</v>
      </c>
      <c r="R32" s="55" t="e">
        <f>IF(AND('Mapa final'!#REF!="Media",'Mapa final'!#REF!="Menor"),CONCATENATE("R7C",'Mapa final'!#REF!),"")</f>
        <v>#REF!</v>
      </c>
      <c r="S32" s="55" t="e">
        <f>IF(AND('Mapa final'!#REF!="Media",'Mapa final'!#REF!="Menor"),CONCATENATE("R7C",'Mapa final'!#REF!),"")</f>
        <v>#REF!</v>
      </c>
      <c r="T32" s="55" t="e">
        <f>IF(AND('Mapa final'!#REF!="Media",'Mapa final'!#REF!="Menor"),CONCATENATE("R7C",'Mapa final'!#REF!),"")</f>
        <v>#REF!</v>
      </c>
      <c r="U32" s="56" t="e">
        <f>IF(AND('Mapa final'!#REF!="Media",'Mapa final'!#REF!="Menor"),CONCATENATE("R7C",'Mapa final'!#REF!),"")</f>
        <v>#REF!</v>
      </c>
      <c r="V32" s="54" t="e">
        <f>IF(AND('Mapa final'!#REF!="Media",'Mapa final'!#REF!="Moderado"),CONCATENATE("R7C",'Mapa final'!#REF!),"")</f>
        <v>#REF!</v>
      </c>
      <c r="W32" s="55" t="e">
        <f>IF(AND('Mapa final'!#REF!="Media",'Mapa final'!#REF!="Moderado"),CONCATENATE("R7C",'Mapa final'!#REF!),"")</f>
        <v>#REF!</v>
      </c>
      <c r="X32" s="55" t="e">
        <f>IF(AND('Mapa final'!#REF!="Media",'Mapa final'!#REF!="Moderado"),CONCATENATE("R7C",'Mapa final'!#REF!),"")</f>
        <v>#REF!</v>
      </c>
      <c r="Y32" s="55" t="e">
        <f>IF(AND('Mapa final'!#REF!="Media",'Mapa final'!#REF!="Moderado"),CONCATENATE("R7C",'Mapa final'!#REF!),"")</f>
        <v>#REF!</v>
      </c>
      <c r="Z32" s="55" t="e">
        <f>IF(AND('Mapa final'!#REF!="Media",'Mapa final'!#REF!="Moderado"),CONCATENATE("R7C",'Mapa final'!#REF!),"")</f>
        <v>#REF!</v>
      </c>
      <c r="AA32" s="56" t="e">
        <f>IF(AND('Mapa final'!#REF!="Media",'Mapa final'!#REF!="Moderado"),CONCATENATE("R7C",'Mapa final'!#REF!),"")</f>
        <v>#REF!</v>
      </c>
      <c r="AB32" s="38" t="e">
        <f>IF(AND('Mapa final'!#REF!="Media",'Mapa final'!#REF!="Mayor"),CONCATENATE("R7C",'Mapa final'!#REF!),"")</f>
        <v>#REF!</v>
      </c>
      <c r="AC32" s="39" t="e">
        <f>IF(AND('Mapa final'!#REF!="Media",'Mapa final'!#REF!="Mayor"),CONCATENATE("R7C",'Mapa final'!#REF!),"")</f>
        <v>#REF!</v>
      </c>
      <c r="AD32" s="44" t="e">
        <f>IF(AND('Mapa final'!#REF!="Media",'Mapa final'!#REF!="Mayor"),CONCATENATE("R7C",'Mapa final'!#REF!),"")</f>
        <v>#REF!</v>
      </c>
      <c r="AE32" s="44" t="e">
        <f>IF(AND('Mapa final'!#REF!="Media",'Mapa final'!#REF!="Mayor"),CONCATENATE("R7C",'Mapa final'!#REF!),"")</f>
        <v>#REF!</v>
      </c>
      <c r="AF32" s="44" t="e">
        <f>IF(AND('Mapa final'!#REF!="Media",'Mapa final'!#REF!="Mayor"),CONCATENATE("R7C",'Mapa final'!#REF!),"")</f>
        <v>#REF!</v>
      </c>
      <c r="AG32" s="40" t="e">
        <f>IF(AND('Mapa final'!#REF!="Media",'Mapa final'!#REF!="Mayor"),CONCATENATE("R7C",'Mapa final'!#REF!),"")</f>
        <v>#REF!</v>
      </c>
      <c r="AH32" s="41" t="e">
        <f>IF(AND('Mapa final'!#REF!="Media",'Mapa final'!#REF!="Catastrófico"),CONCATENATE("R7C",'Mapa final'!#REF!),"")</f>
        <v>#REF!</v>
      </c>
      <c r="AI32" s="42" t="e">
        <f>IF(AND('Mapa final'!#REF!="Media",'Mapa final'!#REF!="Catastrófico"),CONCATENATE("R7C",'Mapa final'!#REF!),"")</f>
        <v>#REF!</v>
      </c>
      <c r="AJ32" s="42" t="e">
        <f>IF(AND('Mapa final'!#REF!="Media",'Mapa final'!#REF!="Catastrófico"),CONCATENATE("R7C",'Mapa final'!#REF!),"")</f>
        <v>#REF!</v>
      </c>
      <c r="AK32" s="42" t="e">
        <f>IF(AND('Mapa final'!#REF!="Media",'Mapa final'!#REF!="Catastrófico"),CONCATENATE("R7C",'Mapa final'!#REF!),"")</f>
        <v>#REF!</v>
      </c>
      <c r="AL32" s="42" t="e">
        <f>IF(AND('Mapa final'!#REF!="Media",'Mapa final'!#REF!="Catastrófico"),CONCATENATE("R7C",'Mapa final'!#REF!),"")</f>
        <v>#REF!</v>
      </c>
      <c r="AM32" s="43" t="e">
        <f>IF(AND('Mapa final'!#REF!="Media",'Mapa final'!#REF!="Catastrófico"),CONCATENATE("R7C",'Mapa final'!#REF!),"")</f>
        <v>#REF!</v>
      </c>
      <c r="AN32" s="70"/>
      <c r="AO32" s="384"/>
      <c r="AP32" s="385"/>
      <c r="AQ32" s="385"/>
      <c r="AR32" s="385"/>
      <c r="AS32" s="385"/>
      <c r="AT32" s="386"/>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53"/>
      <c r="C33" s="253"/>
      <c r="D33" s="254"/>
      <c r="E33" s="354"/>
      <c r="F33" s="355"/>
      <c r="G33" s="355"/>
      <c r="H33" s="355"/>
      <c r="I33" s="370"/>
      <c r="J33" s="54" t="e">
        <f>IF(AND('Mapa final'!#REF!="Media",'Mapa final'!#REF!="Leve"),CONCATENATE("R8C",'Mapa final'!#REF!),"")</f>
        <v>#REF!</v>
      </c>
      <c r="K33" s="55" t="e">
        <f>IF(AND('Mapa final'!#REF!="Media",'Mapa final'!#REF!="Leve"),CONCATENATE("R8C",'Mapa final'!#REF!),"")</f>
        <v>#REF!</v>
      </c>
      <c r="L33" s="55" t="e">
        <f>IF(AND('Mapa final'!#REF!="Media",'Mapa final'!#REF!="Leve"),CONCATENATE("R8C",'Mapa final'!#REF!),"")</f>
        <v>#REF!</v>
      </c>
      <c r="M33" s="55" t="e">
        <f>IF(AND('Mapa final'!#REF!="Media",'Mapa final'!#REF!="Leve"),CONCATENATE("R8C",'Mapa final'!#REF!),"")</f>
        <v>#REF!</v>
      </c>
      <c r="N33" s="55" t="e">
        <f>IF(AND('Mapa final'!#REF!="Media",'Mapa final'!#REF!="Leve"),CONCATENATE("R8C",'Mapa final'!#REF!),"")</f>
        <v>#REF!</v>
      </c>
      <c r="O33" s="56" t="e">
        <f>IF(AND('Mapa final'!#REF!="Media",'Mapa final'!#REF!="Leve"),CONCATENATE("R8C",'Mapa final'!#REF!),"")</f>
        <v>#REF!</v>
      </c>
      <c r="P33" s="54" t="e">
        <f>IF(AND('Mapa final'!#REF!="Media",'Mapa final'!#REF!="Menor"),CONCATENATE("R8C",'Mapa final'!#REF!),"")</f>
        <v>#REF!</v>
      </c>
      <c r="Q33" s="55" t="e">
        <f>IF(AND('Mapa final'!#REF!="Media",'Mapa final'!#REF!="Menor"),CONCATENATE("R8C",'Mapa final'!#REF!),"")</f>
        <v>#REF!</v>
      </c>
      <c r="R33" s="55" t="e">
        <f>IF(AND('Mapa final'!#REF!="Media",'Mapa final'!#REF!="Menor"),CONCATENATE("R8C",'Mapa final'!#REF!),"")</f>
        <v>#REF!</v>
      </c>
      <c r="S33" s="55" t="e">
        <f>IF(AND('Mapa final'!#REF!="Media",'Mapa final'!#REF!="Menor"),CONCATENATE("R8C",'Mapa final'!#REF!),"")</f>
        <v>#REF!</v>
      </c>
      <c r="T33" s="55" t="e">
        <f>IF(AND('Mapa final'!#REF!="Media",'Mapa final'!#REF!="Menor"),CONCATENATE("R8C",'Mapa final'!#REF!),"")</f>
        <v>#REF!</v>
      </c>
      <c r="U33" s="56" t="e">
        <f>IF(AND('Mapa final'!#REF!="Media",'Mapa final'!#REF!="Menor"),CONCATENATE("R8C",'Mapa final'!#REF!),"")</f>
        <v>#REF!</v>
      </c>
      <c r="V33" s="54" t="e">
        <f>IF(AND('Mapa final'!#REF!="Media",'Mapa final'!#REF!="Moderado"),CONCATENATE("R8C",'Mapa final'!#REF!),"")</f>
        <v>#REF!</v>
      </c>
      <c r="W33" s="55" t="e">
        <f>IF(AND('Mapa final'!#REF!="Media",'Mapa final'!#REF!="Moderado"),CONCATENATE("R8C",'Mapa final'!#REF!),"")</f>
        <v>#REF!</v>
      </c>
      <c r="X33" s="55" t="e">
        <f>IF(AND('Mapa final'!#REF!="Media",'Mapa final'!#REF!="Moderado"),CONCATENATE("R8C",'Mapa final'!#REF!),"")</f>
        <v>#REF!</v>
      </c>
      <c r="Y33" s="55" t="e">
        <f>IF(AND('Mapa final'!#REF!="Media",'Mapa final'!#REF!="Moderado"),CONCATENATE("R8C",'Mapa final'!#REF!),"")</f>
        <v>#REF!</v>
      </c>
      <c r="Z33" s="55" t="e">
        <f>IF(AND('Mapa final'!#REF!="Media",'Mapa final'!#REF!="Moderado"),CONCATENATE("R8C",'Mapa final'!#REF!),"")</f>
        <v>#REF!</v>
      </c>
      <c r="AA33" s="56" t="e">
        <f>IF(AND('Mapa final'!#REF!="Media",'Mapa final'!#REF!="Moderado"),CONCATENATE("R8C",'Mapa final'!#REF!),"")</f>
        <v>#REF!</v>
      </c>
      <c r="AB33" s="38" t="e">
        <f>IF(AND('Mapa final'!#REF!="Media",'Mapa final'!#REF!="Mayor"),CONCATENATE("R8C",'Mapa final'!#REF!),"")</f>
        <v>#REF!</v>
      </c>
      <c r="AC33" s="39" t="e">
        <f>IF(AND('Mapa final'!#REF!="Media",'Mapa final'!#REF!="Mayor"),CONCATENATE("R8C",'Mapa final'!#REF!),"")</f>
        <v>#REF!</v>
      </c>
      <c r="AD33" s="44" t="e">
        <f>IF(AND('Mapa final'!#REF!="Media",'Mapa final'!#REF!="Mayor"),CONCATENATE("R8C",'Mapa final'!#REF!),"")</f>
        <v>#REF!</v>
      </c>
      <c r="AE33" s="44" t="e">
        <f>IF(AND('Mapa final'!#REF!="Media",'Mapa final'!#REF!="Mayor"),CONCATENATE("R8C",'Mapa final'!#REF!),"")</f>
        <v>#REF!</v>
      </c>
      <c r="AF33" s="44" t="e">
        <f>IF(AND('Mapa final'!#REF!="Media",'Mapa final'!#REF!="Mayor"),CONCATENATE("R8C",'Mapa final'!#REF!),"")</f>
        <v>#REF!</v>
      </c>
      <c r="AG33" s="40" t="e">
        <f>IF(AND('Mapa final'!#REF!="Media",'Mapa final'!#REF!="Mayor"),CONCATENATE("R8C",'Mapa final'!#REF!),"")</f>
        <v>#REF!</v>
      </c>
      <c r="AH33" s="41" t="e">
        <f>IF(AND('Mapa final'!#REF!="Media",'Mapa final'!#REF!="Catastrófico"),CONCATENATE("R8C",'Mapa final'!#REF!),"")</f>
        <v>#REF!</v>
      </c>
      <c r="AI33" s="42" t="e">
        <f>IF(AND('Mapa final'!#REF!="Media",'Mapa final'!#REF!="Catastrófico"),CONCATENATE("R8C",'Mapa final'!#REF!),"")</f>
        <v>#REF!</v>
      </c>
      <c r="AJ33" s="42" t="e">
        <f>IF(AND('Mapa final'!#REF!="Media",'Mapa final'!#REF!="Catastrófico"),CONCATENATE("R8C",'Mapa final'!#REF!),"")</f>
        <v>#REF!</v>
      </c>
      <c r="AK33" s="42" t="e">
        <f>IF(AND('Mapa final'!#REF!="Media",'Mapa final'!#REF!="Catastrófico"),CONCATENATE("R8C",'Mapa final'!#REF!),"")</f>
        <v>#REF!</v>
      </c>
      <c r="AL33" s="42" t="e">
        <f>IF(AND('Mapa final'!#REF!="Media",'Mapa final'!#REF!="Catastrófico"),CONCATENATE("R8C",'Mapa final'!#REF!),"")</f>
        <v>#REF!</v>
      </c>
      <c r="AM33" s="43" t="e">
        <f>IF(AND('Mapa final'!#REF!="Media",'Mapa final'!#REF!="Catastrófico"),CONCATENATE("R8C",'Mapa final'!#REF!),"")</f>
        <v>#REF!</v>
      </c>
      <c r="AN33" s="70"/>
      <c r="AO33" s="384"/>
      <c r="AP33" s="385"/>
      <c r="AQ33" s="385"/>
      <c r="AR33" s="385"/>
      <c r="AS33" s="385"/>
      <c r="AT33" s="386"/>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53"/>
      <c r="C34" s="253"/>
      <c r="D34" s="254"/>
      <c r="E34" s="354"/>
      <c r="F34" s="355"/>
      <c r="G34" s="355"/>
      <c r="H34" s="355"/>
      <c r="I34" s="370"/>
      <c r="J34" s="54" t="e">
        <f>IF(AND('Mapa final'!#REF!="Media",'Mapa final'!#REF!="Leve"),CONCATENATE("R9C",'Mapa final'!#REF!),"")</f>
        <v>#REF!</v>
      </c>
      <c r="K34" s="55" t="e">
        <f>IF(AND('Mapa final'!#REF!="Media",'Mapa final'!#REF!="Leve"),CONCATENATE("R9C",'Mapa final'!#REF!),"")</f>
        <v>#REF!</v>
      </c>
      <c r="L34" s="55" t="e">
        <f>IF(AND('Mapa final'!#REF!="Media",'Mapa final'!#REF!="Leve"),CONCATENATE("R9C",'Mapa final'!#REF!),"")</f>
        <v>#REF!</v>
      </c>
      <c r="M34" s="55" t="e">
        <f>IF(AND('Mapa final'!#REF!="Media",'Mapa final'!#REF!="Leve"),CONCATENATE("R9C",'Mapa final'!#REF!),"")</f>
        <v>#REF!</v>
      </c>
      <c r="N34" s="55" t="e">
        <f>IF(AND('Mapa final'!#REF!="Media",'Mapa final'!#REF!="Leve"),CONCATENATE("R9C",'Mapa final'!#REF!),"")</f>
        <v>#REF!</v>
      </c>
      <c r="O34" s="56" t="e">
        <f>IF(AND('Mapa final'!#REF!="Media",'Mapa final'!#REF!="Leve"),CONCATENATE("R9C",'Mapa final'!#REF!),"")</f>
        <v>#REF!</v>
      </c>
      <c r="P34" s="54" t="e">
        <f>IF(AND('Mapa final'!#REF!="Media",'Mapa final'!#REF!="Menor"),CONCATENATE("R9C",'Mapa final'!#REF!),"")</f>
        <v>#REF!</v>
      </c>
      <c r="Q34" s="55" t="e">
        <f>IF(AND('Mapa final'!#REF!="Media",'Mapa final'!#REF!="Menor"),CONCATENATE("R9C",'Mapa final'!#REF!),"")</f>
        <v>#REF!</v>
      </c>
      <c r="R34" s="55" t="e">
        <f>IF(AND('Mapa final'!#REF!="Media",'Mapa final'!#REF!="Menor"),CONCATENATE("R9C",'Mapa final'!#REF!),"")</f>
        <v>#REF!</v>
      </c>
      <c r="S34" s="55" t="e">
        <f>IF(AND('Mapa final'!#REF!="Media",'Mapa final'!#REF!="Menor"),CONCATENATE("R9C",'Mapa final'!#REF!),"")</f>
        <v>#REF!</v>
      </c>
      <c r="T34" s="55" t="e">
        <f>IF(AND('Mapa final'!#REF!="Media",'Mapa final'!#REF!="Menor"),CONCATENATE("R9C",'Mapa final'!#REF!),"")</f>
        <v>#REF!</v>
      </c>
      <c r="U34" s="56" t="e">
        <f>IF(AND('Mapa final'!#REF!="Media",'Mapa final'!#REF!="Menor"),CONCATENATE("R9C",'Mapa final'!#REF!),"")</f>
        <v>#REF!</v>
      </c>
      <c r="V34" s="54" t="e">
        <f>IF(AND('Mapa final'!#REF!="Media",'Mapa final'!#REF!="Moderado"),CONCATENATE("R9C",'Mapa final'!#REF!),"")</f>
        <v>#REF!</v>
      </c>
      <c r="W34" s="55" t="e">
        <f>IF(AND('Mapa final'!#REF!="Media",'Mapa final'!#REF!="Moderado"),CONCATENATE("R9C",'Mapa final'!#REF!),"")</f>
        <v>#REF!</v>
      </c>
      <c r="X34" s="55" t="e">
        <f>IF(AND('Mapa final'!#REF!="Media",'Mapa final'!#REF!="Moderado"),CONCATENATE("R9C",'Mapa final'!#REF!),"")</f>
        <v>#REF!</v>
      </c>
      <c r="Y34" s="55" t="e">
        <f>IF(AND('Mapa final'!#REF!="Media",'Mapa final'!#REF!="Moderado"),CONCATENATE("R9C",'Mapa final'!#REF!),"")</f>
        <v>#REF!</v>
      </c>
      <c r="Z34" s="55" t="e">
        <f>IF(AND('Mapa final'!#REF!="Media",'Mapa final'!#REF!="Moderado"),CONCATENATE("R9C",'Mapa final'!#REF!),"")</f>
        <v>#REF!</v>
      </c>
      <c r="AA34" s="56" t="e">
        <f>IF(AND('Mapa final'!#REF!="Media",'Mapa final'!#REF!="Moderado"),CONCATENATE("R9C",'Mapa final'!#REF!),"")</f>
        <v>#REF!</v>
      </c>
      <c r="AB34" s="38" t="e">
        <f>IF(AND('Mapa final'!#REF!="Media",'Mapa final'!#REF!="Mayor"),CONCATENATE("R9C",'Mapa final'!#REF!),"")</f>
        <v>#REF!</v>
      </c>
      <c r="AC34" s="39" t="e">
        <f>IF(AND('Mapa final'!#REF!="Media",'Mapa final'!#REF!="Mayor"),CONCATENATE("R9C",'Mapa final'!#REF!),"")</f>
        <v>#REF!</v>
      </c>
      <c r="AD34" s="44" t="e">
        <f>IF(AND('Mapa final'!#REF!="Media",'Mapa final'!#REF!="Mayor"),CONCATENATE("R9C",'Mapa final'!#REF!),"")</f>
        <v>#REF!</v>
      </c>
      <c r="AE34" s="44" t="e">
        <f>IF(AND('Mapa final'!#REF!="Media",'Mapa final'!#REF!="Mayor"),CONCATENATE("R9C",'Mapa final'!#REF!),"")</f>
        <v>#REF!</v>
      </c>
      <c r="AF34" s="44" t="e">
        <f>IF(AND('Mapa final'!#REF!="Media",'Mapa final'!#REF!="Mayor"),CONCATENATE("R9C",'Mapa final'!#REF!),"")</f>
        <v>#REF!</v>
      </c>
      <c r="AG34" s="40" t="e">
        <f>IF(AND('Mapa final'!#REF!="Media",'Mapa final'!#REF!="Mayor"),CONCATENATE("R9C",'Mapa final'!#REF!),"")</f>
        <v>#REF!</v>
      </c>
      <c r="AH34" s="41" t="e">
        <f>IF(AND('Mapa final'!#REF!="Media",'Mapa final'!#REF!="Catastrófico"),CONCATENATE("R9C",'Mapa final'!#REF!),"")</f>
        <v>#REF!</v>
      </c>
      <c r="AI34" s="42" t="e">
        <f>IF(AND('Mapa final'!#REF!="Media",'Mapa final'!#REF!="Catastrófico"),CONCATENATE("R9C",'Mapa final'!#REF!),"")</f>
        <v>#REF!</v>
      </c>
      <c r="AJ34" s="42" t="e">
        <f>IF(AND('Mapa final'!#REF!="Media",'Mapa final'!#REF!="Catastrófico"),CONCATENATE("R9C",'Mapa final'!#REF!),"")</f>
        <v>#REF!</v>
      </c>
      <c r="AK34" s="42" t="e">
        <f>IF(AND('Mapa final'!#REF!="Media",'Mapa final'!#REF!="Catastrófico"),CONCATENATE("R9C",'Mapa final'!#REF!),"")</f>
        <v>#REF!</v>
      </c>
      <c r="AL34" s="42" t="e">
        <f>IF(AND('Mapa final'!#REF!="Media",'Mapa final'!#REF!="Catastrófico"),CONCATENATE("R9C",'Mapa final'!#REF!),"")</f>
        <v>#REF!</v>
      </c>
      <c r="AM34" s="43" t="e">
        <f>IF(AND('Mapa final'!#REF!="Media",'Mapa final'!#REF!="Catastrófico"),CONCATENATE("R9C",'Mapa final'!#REF!),"")</f>
        <v>#REF!</v>
      </c>
      <c r="AN34" s="70"/>
      <c r="AO34" s="384"/>
      <c r="AP34" s="385"/>
      <c r="AQ34" s="385"/>
      <c r="AR34" s="385"/>
      <c r="AS34" s="385"/>
      <c r="AT34" s="386"/>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53"/>
      <c r="C35" s="253"/>
      <c r="D35" s="254"/>
      <c r="E35" s="356"/>
      <c r="F35" s="357"/>
      <c r="G35" s="357"/>
      <c r="H35" s="357"/>
      <c r="I35" s="371"/>
      <c r="J35" s="54" t="e">
        <f>IF(AND('Mapa final'!#REF!="Media",'Mapa final'!#REF!="Leve"),CONCATENATE("R10C",'Mapa final'!#REF!),"")</f>
        <v>#REF!</v>
      </c>
      <c r="K35" s="55" t="e">
        <f>IF(AND('Mapa final'!#REF!="Media",'Mapa final'!#REF!="Leve"),CONCATENATE("R10C",'Mapa final'!#REF!),"")</f>
        <v>#REF!</v>
      </c>
      <c r="L35" s="55" t="e">
        <f>IF(AND('Mapa final'!#REF!="Media",'Mapa final'!#REF!="Leve"),CONCATENATE("R10C",'Mapa final'!#REF!),"")</f>
        <v>#REF!</v>
      </c>
      <c r="M35" s="55" t="e">
        <f>IF(AND('Mapa final'!#REF!="Media",'Mapa final'!#REF!="Leve"),CONCATENATE("R10C",'Mapa final'!#REF!),"")</f>
        <v>#REF!</v>
      </c>
      <c r="N35" s="55" t="e">
        <f>IF(AND('Mapa final'!#REF!="Media",'Mapa final'!#REF!="Leve"),CONCATENATE("R10C",'Mapa final'!#REF!),"")</f>
        <v>#REF!</v>
      </c>
      <c r="O35" s="56" t="e">
        <f>IF(AND('Mapa final'!#REF!="Media",'Mapa final'!#REF!="Leve"),CONCATENATE("R10C",'Mapa final'!#REF!),"")</f>
        <v>#REF!</v>
      </c>
      <c r="P35" s="54" t="e">
        <f>IF(AND('Mapa final'!#REF!="Media",'Mapa final'!#REF!="Menor"),CONCATENATE("R10C",'Mapa final'!#REF!),"")</f>
        <v>#REF!</v>
      </c>
      <c r="Q35" s="55" t="e">
        <f>IF(AND('Mapa final'!#REF!="Media",'Mapa final'!#REF!="Menor"),CONCATENATE("R10C",'Mapa final'!#REF!),"")</f>
        <v>#REF!</v>
      </c>
      <c r="R35" s="55" t="e">
        <f>IF(AND('Mapa final'!#REF!="Media",'Mapa final'!#REF!="Menor"),CONCATENATE("R10C",'Mapa final'!#REF!),"")</f>
        <v>#REF!</v>
      </c>
      <c r="S35" s="55" t="e">
        <f>IF(AND('Mapa final'!#REF!="Media",'Mapa final'!#REF!="Menor"),CONCATENATE("R10C",'Mapa final'!#REF!),"")</f>
        <v>#REF!</v>
      </c>
      <c r="T35" s="55" t="e">
        <f>IF(AND('Mapa final'!#REF!="Media",'Mapa final'!#REF!="Menor"),CONCATENATE("R10C",'Mapa final'!#REF!),"")</f>
        <v>#REF!</v>
      </c>
      <c r="U35" s="56" t="e">
        <f>IF(AND('Mapa final'!#REF!="Media",'Mapa final'!#REF!="Menor"),CONCATENATE("R10C",'Mapa final'!#REF!),"")</f>
        <v>#REF!</v>
      </c>
      <c r="V35" s="54" t="e">
        <f>IF(AND('Mapa final'!#REF!="Media",'Mapa final'!#REF!="Moderado"),CONCATENATE("R10C",'Mapa final'!#REF!),"")</f>
        <v>#REF!</v>
      </c>
      <c r="W35" s="55" t="e">
        <f>IF(AND('Mapa final'!#REF!="Media",'Mapa final'!#REF!="Moderado"),CONCATENATE("R10C",'Mapa final'!#REF!),"")</f>
        <v>#REF!</v>
      </c>
      <c r="X35" s="55" t="e">
        <f>IF(AND('Mapa final'!#REF!="Media",'Mapa final'!#REF!="Moderado"),CONCATENATE("R10C",'Mapa final'!#REF!),"")</f>
        <v>#REF!</v>
      </c>
      <c r="Y35" s="55" t="e">
        <f>IF(AND('Mapa final'!#REF!="Media",'Mapa final'!#REF!="Moderado"),CONCATENATE("R10C",'Mapa final'!#REF!),"")</f>
        <v>#REF!</v>
      </c>
      <c r="Z35" s="55" t="e">
        <f>IF(AND('Mapa final'!#REF!="Media",'Mapa final'!#REF!="Moderado"),CONCATENATE("R10C",'Mapa final'!#REF!),"")</f>
        <v>#REF!</v>
      </c>
      <c r="AA35" s="56" t="e">
        <f>IF(AND('Mapa final'!#REF!="Media",'Mapa final'!#REF!="Moderado"),CONCATENATE("R10C",'Mapa final'!#REF!),"")</f>
        <v>#REF!</v>
      </c>
      <c r="AB35" s="45" t="e">
        <f>IF(AND('Mapa final'!#REF!="Media",'Mapa final'!#REF!="Mayor"),CONCATENATE("R10C",'Mapa final'!#REF!),"")</f>
        <v>#REF!</v>
      </c>
      <c r="AC35" s="46" t="e">
        <f>IF(AND('Mapa final'!#REF!="Media",'Mapa final'!#REF!="Mayor"),CONCATENATE("R10C",'Mapa final'!#REF!),"")</f>
        <v>#REF!</v>
      </c>
      <c r="AD35" s="46" t="e">
        <f>IF(AND('Mapa final'!#REF!="Media",'Mapa final'!#REF!="Mayor"),CONCATENATE("R10C",'Mapa final'!#REF!),"")</f>
        <v>#REF!</v>
      </c>
      <c r="AE35" s="46" t="e">
        <f>IF(AND('Mapa final'!#REF!="Media",'Mapa final'!#REF!="Mayor"),CONCATENATE("R10C",'Mapa final'!#REF!),"")</f>
        <v>#REF!</v>
      </c>
      <c r="AF35" s="46" t="e">
        <f>IF(AND('Mapa final'!#REF!="Media",'Mapa final'!#REF!="Mayor"),CONCATENATE("R10C",'Mapa final'!#REF!),"")</f>
        <v>#REF!</v>
      </c>
      <c r="AG35" s="47" t="e">
        <f>IF(AND('Mapa final'!#REF!="Media",'Mapa final'!#REF!="Mayor"),CONCATENATE("R10C",'Mapa final'!#REF!),"")</f>
        <v>#REF!</v>
      </c>
      <c r="AH35" s="48" t="e">
        <f>IF(AND('Mapa final'!#REF!="Media",'Mapa final'!#REF!="Catastrófico"),CONCATENATE("R10C",'Mapa final'!#REF!),"")</f>
        <v>#REF!</v>
      </c>
      <c r="AI35" s="49" t="e">
        <f>IF(AND('Mapa final'!#REF!="Media",'Mapa final'!#REF!="Catastrófico"),CONCATENATE("R10C",'Mapa final'!#REF!),"")</f>
        <v>#REF!</v>
      </c>
      <c r="AJ35" s="49" t="e">
        <f>IF(AND('Mapa final'!#REF!="Media",'Mapa final'!#REF!="Catastrófico"),CONCATENATE("R10C",'Mapa final'!#REF!),"")</f>
        <v>#REF!</v>
      </c>
      <c r="AK35" s="49" t="e">
        <f>IF(AND('Mapa final'!#REF!="Media",'Mapa final'!#REF!="Catastrófico"),CONCATENATE("R10C",'Mapa final'!#REF!),"")</f>
        <v>#REF!</v>
      </c>
      <c r="AL35" s="49" t="e">
        <f>IF(AND('Mapa final'!#REF!="Media",'Mapa final'!#REF!="Catastrófico"),CONCATENATE("R10C",'Mapa final'!#REF!),"")</f>
        <v>#REF!</v>
      </c>
      <c r="AM35" s="50" t="e">
        <f>IF(AND('Mapa final'!#REF!="Media",'Mapa final'!#REF!="Catastrófico"),CONCATENATE("R10C",'Mapa final'!#REF!),"")</f>
        <v>#REF!</v>
      </c>
      <c r="AN35" s="70"/>
      <c r="AO35" s="387"/>
      <c r="AP35" s="388"/>
      <c r="AQ35" s="388"/>
      <c r="AR35" s="388"/>
      <c r="AS35" s="388"/>
      <c r="AT35" s="38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53"/>
      <c r="C36" s="253"/>
      <c r="D36" s="254"/>
      <c r="E36" s="350" t="s">
        <v>110</v>
      </c>
      <c r="F36" s="351"/>
      <c r="G36" s="351"/>
      <c r="H36" s="351"/>
      <c r="I36" s="351"/>
      <c r="J36" s="60" t="str">
        <f ca="1">IF(AND('Mapa final'!$AA$9="Baja",'Mapa final'!$AC$9="Leve"),CONCATENATE("R1C",'Mapa final'!$Q$9),"")</f>
        <v/>
      </c>
      <c r="K36" s="61" t="str">
        <f ca="1">IF(AND('Mapa final'!$AA$10="Baja",'Mapa final'!$AC$10="Leve"),CONCATENATE("R1C",'Mapa final'!$Q$10),"")</f>
        <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 ca="1">IF(AND('Mapa final'!$AA$9="Baja",'Mapa final'!$AC$9="Menor"),CONCATENATE("R1C",'Mapa final'!$Q$9),"")</f>
        <v/>
      </c>
      <c r="Q36" s="52" t="str">
        <f ca="1">IF(AND('Mapa final'!$AA$10="Baja",'Mapa final'!$AC$10="Menor"),CONCATENATE("R1C",'Mapa final'!$Q$10),"")</f>
        <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 ca="1">IF(AND('Mapa final'!$AA$9="Baja",'Mapa final'!$AC$9="Moderado"),CONCATENATE("R1C",'Mapa final'!$Q$9),"")</f>
        <v/>
      </c>
      <c r="W36" s="52" t="str">
        <f ca="1">IF(AND('Mapa final'!$AA$10="Baja",'Mapa final'!$AC$10="Moderado"),CONCATENATE("R1C",'Mapa final'!$Q$10),"")</f>
        <v/>
      </c>
      <c r="X36" s="52" t="str">
        <f>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 ca="1">IF(AND('Mapa final'!$AA$9="Baja",'Mapa final'!$AC$9="Mayor"),CONCATENATE("R1C",'Mapa final'!$Q$9),"")</f>
        <v>R1C1</v>
      </c>
      <c r="AC36" s="33" t="str">
        <f ca="1">IF(AND('Mapa final'!$AA$10="Baja",'Mapa final'!$AC$10="Mayor"),CONCATENATE("R1C",'Mapa final'!$Q$10),"")</f>
        <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 ca="1">IF(AND('Mapa final'!$AA$9="Baja",'Mapa final'!$AC$9="Catastrófico"),CONCATENATE("R1C",'Mapa final'!$Q$9),"")</f>
        <v/>
      </c>
      <c r="AI36" s="36" t="str">
        <f ca="1">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72" t="s">
        <v>78</v>
      </c>
      <c r="AP36" s="373"/>
      <c r="AQ36" s="373"/>
      <c r="AR36" s="373"/>
      <c r="AS36" s="373"/>
      <c r="AT36" s="37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53"/>
      <c r="C37" s="253"/>
      <c r="D37" s="254"/>
      <c r="E37" s="352"/>
      <c r="F37" s="353"/>
      <c r="G37" s="353"/>
      <c r="H37" s="353"/>
      <c r="I37" s="353"/>
      <c r="J37" s="63" t="e">
        <f>IF(AND('Mapa final'!#REF!="Baja",'Mapa final'!#REF!="Leve"),CONCATENATE("R2C",'Mapa final'!#REF!),"")</f>
        <v>#REF!</v>
      </c>
      <c r="K37" s="64" t="e">
        <f>IF(AND('Mapa final'!#REF!="Baja",'Mapa final'!#REF!="Leve"),CONCATENATE("R2C",'Mapa final'!#REF!),"")</f>
        <v>#REF!</v>
      </c>
      <c r="L37" s="64" t="e">
        <f>IF(AND('Mapa final'!#REF!="Baja",'Mapa final'!#REF!="Leve"),CONCATENATE("R2C",'Mapa final'!#REF!),"")</f>
        <v>#REF!</v>
      </c>
      <c r="M37" s="64" t="e">
        <f>IF(AND('Mapa final'!#REF!="Baja",'Mapa final'!#REF!="Leve"),CONCATENATE("R2C",'Mapa final'!#REF!),"")</f>
        <v>#REF!</v>
      </c>
      <c r="N37" s="64" t="e">
        <f>IF(AND('Mapa final'!#REF!="Baja",'Mapa final'!#REF!="Leve"),CONCATENATE("R2C",'Mapa final'!#REF!),"")</f>
        <v>#REF!</v>
      </c>
      <c r="O37" s="65" t="e">
        <f>IF(AND('Mapa final'!#REF!="Baja",'Mapa final'!#REF!="Leve"),CONCATENATE("R2C",'Mapa final'!#REF!),"")</f>
        <v>#REF!</v>
      </c>
      <c r="P37" s="54" t="e">
        <f>IF(AND('Mapa final'!#REF!="Baja",'Mapa final'!#REF!="Menor"),CONCATENATE("R2C",'Mapa final'!#REF!),"")</f>
        <v>#REF!</v>
      </c>
      <c r="Q37" s="55" t="e">
        <f>IF(AND('Mapa final'!#REF!="Baja",'Mapa final'!#REF!="Menor"),CONCATENATE("R2C",'Mapa final'!#REF!),"")</f>
        <v>#REF!</v>
      </c>
      <c r="R37" s="55" t="e">
        <f>IF(AND('Mapa final'!#REF!="Baja",'Mapa final'!#REF!="Menor"),CONCATENATE("R2C",'Mapa final'!#REF!),"")</f>
        <v>#REF!</v>
      </c>
      <c r="S37" s="55" t="e">
        <f>IF(AND('Mapa final'!#REF!="Baja",'Mapa final'!#REF!="Menor"),CONCATENATE("R2C",'Mapa final'!#REF!),"")</f>
        <v>#REF!</v>
      </c>
      <c r="T37" s="55" t="e">
        <f>IF(AND('Mapa final'!#REF!="Baja",'Mapa final'!#REF!="Menor"),CONCATENATE("R2C",'Mapa final'!#REF!),"")</f>
        <v>#REF!</v>
      </c>
      <c r="U37" s="56" t="e">
        <f>IF(AND('Mapa final'!#REF!="Baja",'Mapa final'!#REF!="Menor"),CONCATENATE("R2C",'Mapa final'!#REF!),"")</f>
        <v>#REF!</v>
      </c>
      <c r="V37" s="54" t="e">
        <f>IF(AND('Mapa final'!#REF!="Baja",'Mapa final'!#REF!="Moderado"),CONCATENATE("R2C",'Mapa final'!#REF!),"")</f>
        <v>#REF!</v>
      </c>
      <c r="W37" s="55" t="e">
        <f>IF(AND('Mapa final'!#REF!="Baja",'Mapa final'!#REF!="Moderado"),CONCATENATE("R2C",'Mapa final'!#REF!),"")</f>
        <v>#REF!</v>
      </c>
      <c r="X37" s="55" t="e">
        <f>IF(AND('Mapa final'!#REF!="Baja",'Mapa final'!#REF!="Moderado"),CONCATENATE("R2C",'Mapa final'!#REF!),"")</f>
        <v>#REF!</v>
      </c>
      <c r="Y37" s="55" t="e">
        <f>IF(AND('Mapa final'!#REF!="Baja",'Mapa final'!#REF!="Moderado"),CONCATENATE("R2C",'Mapa final'!#REF!),"")</f>
        <v>#REF!</v>
      </c>
      <c r="Z37" s="55" t="e">
        <f>IF(AND('Mapa final'!#REF!="Baja",'Mapa final'!#REF!="Moderado"),CONCATENATE("R2C",'Mapa final'!#REF!),"")</f>
        <v>#REF!</v>
      </c>
      <c r="AA37" s="56" t="e">
        <f>IF(AND('Mapa final'!#REF!="Baja",'Mapa final'!#REF!="Moderado"),CONCATENATE("R2C",'Mapa final'!#REF!),"")</f>
        <v>#REF!</v>
      </c>
      <c r="AB37" s="38" t="e">
        <f>IF(AND('Mapa final'!#REF!="Baja",'Mapa final'!#REF!="Mayor"),CONCATENATE("R2C",'Mapa final'!#REF!),"")</f>
        <v>#REF!</v>
      </c>
      <c r="AC37" s="39" t="e">
        <f>IF(AND('Mapa final'!#REF!="Baja",'Mapa final'!#REF!="Mayor"),CONCATENATE("R2C",'Mapa final'!#REF!),"")</f>
        <v>#REF!</v>
      </c>
      <c r="AD37" s="39" t="e">
        <f>IF(AND('Mapa final'!#REF!="Baja",'Mapa final'!#REF!="Mayor"),CONCATENATE("R2C",'Mapa final'!#REF!),"")</f>
        <v>#REF!</v>
      </c>
      <c r="AE37" s="39" t="e">
        <f>IF(AND('Mapa final'!#REF!="Baja",'Mapa final'!#REF!="Mayor"),CONCATENATE("R2C",'Mapa final'!#REF!),"")</f>
        <v>#REF!</v>
      </c>
      <c r="AF37" s="39" t="e">
        <f>IF(AND('Mapa final'!#REF!="Baja",'Mapa final'!#REF!="Mayor"),CONCATENATE("R2C",'Mapa final'!#REF!),"")</f>
        <v>#REF!</v>
      </c>
      <c r="AG37" s="40" t="e">
        <f>IF(AND('Mapa final'!#REF!="Baja",'Mapa final'!#REF!="Mayor"),CONCATENATE("R2C",'Mapa final'!#REF!),"")</f>
        <v>#REF!</v>
      </c>
      <c r="AH37" s="41" t="e">
        <f>IF(AND('Mapa final'!#REF!="Baja",'Mapa final'!#REF!="Catastrófico"),CONCATENATE("R2C",'Mapa final'!#REF!),"")</f>
        <v>#REF!</v>
      </c>
      <c r="AI37" s="42" t="e">
        <f>IF(AND('Mapa final'!#REF!="Baja",'Mapa final'!#REF!="Catastrófico"),CONCATENATE("R2C",'Mapa final'!#REF!),"")</f>
        <v>#REF!</v>
      </c>
      <c r="AJ37" s="42" t="e">
        <f>IF(AND('Mapa final'!#REF!="Baja",'Mapa final'!#REF!="Catastrófico"),CONCATENATE("R2C",'Mapa final'!#REF!),"")</f>
        <v>#REF!</v>
      </c>
      <c r="AK37" s="42" t="e">
        <f>IF(AND('Mapa final'!#REF!="Baja",'Mapa final'!#REF!="Catastrófico"),CONCATENATE("R2C",'Mapa final'!#REF!),"")</f>
        <v>#REF!</v>
      </c>
      <c r="AL37" s="42" t="e">
        <f>IF(AND('Mapa final'!#REF!="Baja",'Mapa final'!#REF!="Catastrófico"),CONCATENATE("R2C",'Mapa final'!#REF!),"")</f>
        <v>#REF!</v>
      </c>
      <c r="AM37" s="43" t="e">
        <f>IF(AND('Mapa final'!#REF!="Baja",'Mapa final'!#REF!="Catastrófico"),CONCATENATE("R2C",'Mapa final'!#REF!),"")</f>
        <v>#REF!</v>
      </c>
      <c r="AN37" s="70"/>
      <c r="AO37" s="375"/>
      <c r="AP37" s="376"/>
      <c r="AQ37" s="376"/>
      <c r="AR37" s="376"/>
      <c r="AS37" s="376"/>
      <c r="AT37" s="37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53"/>
      <c r="C38" s="253"/>
      <c r="D38" s="254"/>
      <c r="E38" s="354"/>
      <c r="F38" s="355"/>
      <c r="G38" s="355"/>
      <c r="H38" s="355"/>
      <c r="I38" s="353"/>
      <c r="J38" s="63" t="e">
        <f>IF(AND('Mapa final'!#REF!="Baja",'Mapa final'!#REF!="Leve"),CONCATENATE("R3C",'Mapa final'!#REF!),"")</f>
        <v>#REF!</v>
      </c>
      <c r="K38" s="64" t="e">
        <f>IF(AND('Mapa final'!#REF!="Baja",'Mapa final'!#REF!="Leve"),CONCATENATE("R3C",'Mapa final'!#REF!),"")</f>
        <v>#REF!</v>
      </c>
      <c r="L38" s="64" t="e">
        <f>IF(AND('Mapa final'!#REF!="Baja",'Mapa final'!#REF!="Leve"),CONCATENATE("R3C",'Mapa final'!#REF!),"")</f>
        <v>#REF!</v>
      </c>
      <c r="M38" s="64" t="e">
        <f>IF(AND('Mapa final'!#REF!="Baja",'Mapa final'!#REF!="Leve"),CONCATENATE("R3C",'Mapa final'!#REF!),"")</f>
        <v>#REF!</v>
      </c>
      <c r="N38" s="64" t="e">
        <f>IF(AND('Mapa final'!#REF!="Baja",'Mapa final'!#REF!="Leve"),CONCATENATE("R3C",'Mapa final'!#REF!),"")</f>
        <v>#REF!</v>
      </c>
      <c r="O38" s="65" t="e">
        <f>IF(AND('Mapa final'!#REF!="Baja",'Mapa final'!#REF!="Leve"),CONCATENATE("R3C",'Mapa final'!#REF!),"")</f>
        <v>#REF!</v>
      </c>
      <c r="P38" s="54" t="e">
        <f>IF(AND('Mapa final'!#REF!="Baja",'Mapa final'!#REF!="Menor"),CONCATENATE("R3C",'Mapa final'!#REF!),"")</f>
        <v>#REF!</v>
      </c>
      <c r="Q38" s="55" t="e">
        <f>IF(AND('Mapa final'!#REF!="Baja",'Mapa final'!#REF!="Menor"),CONCATENATE("R3C",'Mapa final'!#REF!),"")</f>
        <v>#REF!</v>
      </c>
      <c r="R38" s="55" t="e">
        <f>IF(AND('Mapa final'!#REF!="Baja",'Mapa final'!#REF!="Menor"),CONCATENATE("R3C",'Mapa final'!#REF!),"")</f>
        <v>#REF!</v>
      </c>
      <c r="S38" s="55" t="e">
        <f>IF(AND('Mapa final'!#REF!="Baja",'Mapa final'!#REF!="Menor"),CONCATENATE("R3C",'Mapa final'!#REF!),"")</f>
        <v>#REF!</v>
      </c>
      <c r="T38" s="55" t="e">
        <f>IF(AND('Mapa final'!#REF!="Baja",'Mapa final'!#REF!="Menor"),CONCATENATE("R3C",'Mapa final'!#REF!),"")</f>
        <v>#REF!</v>
      </c>
      <c r="U38" s="56" t="e">
        <f>IF(AND('Mapa final'!#REF!="Baja",'Mapa final'!#REF!="Menor"),CONCATENATE("R3C",'Mapa final'!#REF!),"")</f>
        <v>#REF!</v>
      </c>
      <c r="V38" s="54" t="e">
        <f>IF(AND('Mapa final'!#REF!="Baja",'Mapa final'!#REF!="Moderado"),CONCATENATE("R3C",'Mapa final'!#REF!),"")</f>
        <v>#REF!</v>
      </c>
      <c r="W38" s="55" t="e">
        <f>IF(AND('Mapa final'!#REF!="Baja",'Mapa final'!#REF!="Moderado"),CONCATENATE("R3C",'Mapa final'!#REF!),"")</f>
        <v>#REF!</v>
      </c>
      <c r="X38" s="55" t="e">
        <f>IF(AND('Mapa final'!#REF!="Baja",'Mapa final'!#REF!="Moderado"),CONCATENATE("R3C",'Mapa final'!#REF!),"")</f>
        <v>#REF!</v>
      </c>
      <c r="Y38" s="55" t="e">
        <f>IF(AND('Mapa final'!#REF!="Baja",'Mapa final'!#REF!="Moderado"),CONCATENATE("R3C",'Mapa final'!#REF!),"")</f>
        <v>#REF!</v>
      </c>
      <c r="Z38" s="55" t="e">
        <f>IF(AND('Mapa final'!#REF!="Baja",'Mapa final'!#REF!="Moderado"),CONCATENATE("R3C",'Mapa final'!#REF!),"")</f>
        <v>#REF!</v>
      </c>
      <c r="AA38" s="56" t="e">
        <f>IF(AND('Mapa final'!#REF!="Baja",'Mapa final'!#REF!="Moderado"),CONCATENATE("R3C",'Mapa final'!#REF!),"")</f>
        <v>#REF!</v>
      </c>
      <c r="AB38" s="38" t="e">
        <f>IF(AND('Mapa final'!#REF!="Baja",'Mapa final'!#REF!="Mayor"),CONCATENATE("R3C",'Mapa final'!#REF!),"")</f>
        <v>#REF!</v>
      </c>
      <c r="AC38" s="39" t="e">
        <f>IF(AND('Mapa final'!#REF!="Baja",'Mapa final'!#REF!="Mayor"),CONCATENATE("R3C",'Mapa final'!#REF!),"")</f>
        <v>#REF!</v>
      </c>
      <c r="AD38" s="39" t="e">
        <f>IF(AND('Mapa final'!#REF!="Baja",'Mapa final'!#REF!="Mayor"),CONCATENATE("R3C",'Mapa final'!#REF!),"")</f>
        <v>#REF!</v>
      </c>
      <c r="AE38" s="39" t="e">
        <f>IF(AND('Mapa final'!#REF!="Baja",'Mapa final'!#REF!="Mayor"),CONCATENATE("R3C",'Mapa final'!#REF!),"")</f>
        <v>#REF!</v>
      </c>
      <c r="AF38" s="39" t="e">
        <f>IF(AND('Mapa final'!#REF!="Baja",'Mapa final'!#REF!="Mayor"),CONCATENATE("R3C",'Mapa final'!#REF!),"")</f>
        <v>#REF!</v>
      </c>
      <c r="AG38" s="40" t="e">
        <f>IF(AND('Mapa final'!#REF!="Baja",'Mapa final'!#REF!="Mayor"),CONCATENATE("R3C",'Mapa final'!#REF!),"")</f>
        <v>#REF!</v>
      </c>
      <c r="AH38" s="41" t="e">
        <f>IF(AND('Mapa final'!#REF!="Baja",'Mapa final'!#REF!="Catastrófico"),CONCATENATE("R3C",'Mapa final'!#REF!),"")</f>
        <v>#REF!</v>
      </c>
      <c r="AI38" s="42" t="e">
        <f>IF(AND('Mapa final'!#REF!="Baja",'Mapa final'!#REF!="Catastrófico"),CONCATENATE("R3C",'Mapa final'!#REF!),"")</f>
        <v>#REF!</v>
      </c>
      <c r="AJ38" s="42" t="e">
        <f>IF(AND('Mapa final'!#REF!="Baja",'Mapa final'!#REF!="Catastrófico"),CONCATENATE("R3C",'Mapa final'!#REF!),"")</f>
        <v>#REF!</v>
      </c>
      <c r="AK38" s="42" t="e">
        <f>IF(AND('Mapa final'!#REF!="Baja",'Mapa final'!#REF!="Catastrófico"),CONCATENATE("R3C",'Mapa final'!#REF!),"")</f>
        <v>#REF!</v>
      </c>
      <c r="AL38" s="42" t="e">
        <f>IF(AND('Mapa final'!#REF!="Baja",'Mapa final'!#REF!="Catastrófico"),CONCATENATE("R3C",'Mapa final'!#REF!),"")</f>
        <v>#REF!</v>
      </c>
      <c r="AM38" s="43" t="e">
        <f>IF(AND('Mapa final'!#REF!="Baja",'Mapa final'!#REF!="Catastrófico"),CONCATENATE("R3C",'Mapa final'!#REF!),"")</f>
        <v>#REF!</v>
      </c>
      <c r="AN38" s="70"/>
      <c r="AO38" s="375"/>
      <c r="AP38" s="376"/>
      <c r="AQ38" s="376"/>
      <c r="AR38" s="376"/>
      <c r="AS38" s="376"/>
      <c r="AT38" s="377"/>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53"/>
      <c r="C39" s="253"/>
      <c r="D39" s="254"/>
      <c r="E39" s="354"/>
      <c r="F39" s="355"/>
      <c r="G39" s="355"/>
      <c r="H39" s="355"/>
      <c r="I39" s="353"/>
      <c r="J39" s="63" t="e">
        <f>IF(AND('Mapa final'!#REF!="Baja",'Mapa final'!#REF!="Leve"),CONCATENATE("R4C",'Mapa final'!#REF!),"")</f>
        <v>#REF!</v>
      </c>
      <c r="K39" s="64" t="e">
        <f>IF(AND('Mapa final'!#REF!="Baja",'Mapa final'!#REF!="Leve"),CONCATENATE("R4C",'Mapa final'!#REF!),"")</f>
        <v>#REF!</v>
      </c>
      <c r="L39" s="64" t="e">
        <f>IF(AND('Mapa final'!#REF!="Baja",'Mapa final'!#REF!="Leve"),CONCATENATE("R4C",'Mapa final'!#REF!),"")</f>
        <v>#REF!</v>
      </c>
      <c r="M39" s="64" t="e">
        <f>IF(AND('Mapa final'!#REF!="Baja",'Mapa final'!#REF!="Leve"),CONCATENATE("R4C",'Mapa final'!#REF!),"")</f>
        <v>#REF!</v>
      </c>
      <c r="N39" s="64" t="e">
        <f>IF(AND('Mapa final'!#REF!="Baja",'Mapa final'!#REF!="Leve"),CONCATENATE("R4C",'Mapa final'!#REF!),"")</f>
        <v>#REF!</v>
      </c>
      <c r="O39" s="65" t="e">
        <f>IF(AND('Mapa final'!#REF!="Baja",'Mapa final'!#REF!="Leve"),CONCATENATE("R4C",'Mapa final'!#REF!),"")</f>
        <v>#REF!</v>
      </c>
      <c r="P39" s="54" t="e">
        <f>IF(AND('Mapa final'!#REF!="Baja",'Mapa final'!#REF!="Menor"),CONCATENATE("R4C",'Mapa final'!#REF!),"")</f>
        <v>#REF!</v>
      </c>
      <c r="Q39" s="55" t="e">
        <f>IF(AND('Mapa final'!#REF!="Baja",'Mapa final'!#REF!="Menor"),CONCATENATE("R4C",'Mapa final'!#REF!),"")</f>
        <v>#REF!</v>
      </c>
      <c r="R39" s="55" t="e">
        <f>IF(AND('Mapa final'!#REF!="Baja",'Mapa final'!#REF!="Menor"),CONCATENATE("R4C",'Mapa final'!#REF!),"")</f>
        <v>#REF!</v>
      </c>
      <c r="S39" s="55" t="e">
        <f>IF(AND('Mapa final'!#REF!="Baja",'Mapa final'!#REF!="Menor"),CONCATENATE("R4C",'Mapa final'!#REF!),"")</f>
        <v>#REF!</v>
      </c>
      <c r="T39" s="55" t="e">
        <f>IF(AND('Mapa final'!#REF!="Baja",'Mapa final'!#REF!="Menor"),CONCATENATE("R4C",'Mapa final'!#REF!),"")</f>
        <v>#REF!</v>
      </c>
      <c r="U39" s="56" t="e">
        <f>IF(AND('Mapa final'!#REF!="Baja",'Mapa final'!#REF!="Menor"),CONCATENATE("R4C",'Mapa final'!#REF!),"")</f>
        <v>#REF!</v>
      </c>
      <c r="V39" s="54" t="e">
        <f>IF(AND('Mapa final'!#REF!="Baja",'Mapa final'!#REF!="Moderado"),CONCATENATE("R4C",'Mapa final'!#REF!),"")</f>
        <v>#REF!</v>
      </c>
      <c r="W39" s="55" t="e">
        <f>IF(AND('Mapa final'!#REF!="Baja",'Mapa final'!#REF!="Moderado"),CONCATENATE("R4C",'Mapa final'!#REF!),"")</f>
        <v>#REF!</v>
      </c>
      <c r="X39" s="55" t="e">
        <f>IF(AND('Mapa final'!#REF!="Baja",'Mapa final'!#REF!="Moderado"),CONCATENATE("R4C",'Mapa final'!#REF!),"")</f>
        <v>#REF!</v>
      </c>
      <c r="Y39" s="55" t="e">
        <f>IF(AND('Mapa final'!#REF!="Baja",'Mapa final'!#REF!="Moderado"),CONCATENATE("R4C",'Mapa final'!#REF!),"")</f>
        <v>#REF!</v>
      </c>
      <c r="Z39" s="55" t="e">
        <f>IF(AND('Mapa final'!#REF!="Baja",'Mapa final'!#REF!="Moderado"),CONCATENATE("R4C",'Mapa final'!#REF!),"")</f>
        <v>#REF!</v>
      </c>
      <c r="AA39" s="56" t="e">
        <f>IF(AND('Mapa final'!#REF!="Baja",'Mapa final'!#REF!="Moderado"),CONCATENATE("R4C",'Mapa final'!#REF!),"")</f>
        <v>#REF!</v>
      </c>
      <c r="AB39" s="38" t="e">
        <f>IF(AND('Mapa final'!#REF!="Baja",'Mapa final'!#REF!="Mayor"),CONCATENATE("R4C",'Mapa final'!#REF!),"")</f>
        <v>#REF!</v>
      </c>
      <c r="AC39" s="39" t="e">
        <f>IF(AND('Mapa final'!#REF!="Baja",'Mapa final'!#REF!="Mayor"),CONCATENATE("R4C",'Mapa final'!#REF!),"")</f>
        <v>#REF!</v>
      </c>
      <c r="AD39" s="39" t="e">
        <f>IF(AND('Mapa final'!#REF!="Baja",'Mapa final'!#REF!="Mayor"),CONCATENATE("R4C",'Mapa final'!#REF!),"")</f>
        <v>#REF!</v>
      </c>
      <c r="AE39" s="39" t="e">
        <f>IF(AND('Mapa final'!#REF!="Baja",'Mapa final'!#REF!="Mayor"),CONCATENATE("R4C",'Mapa final'!#REF!),"")</f>
        <v>#REF!</v>
      </c>
      <c r="AF39" s="39" t="e">
        <f>IF(AND('Mapa final'!#REF!="Baja",'Mapa final'!#REF!="Mayor"),CONCATENATE("R4C",'Mapa final'!#REF!),"")</f>
        <v>#REF!</v>
      </c>
      <c r="AG39" s="40" t="e">
        <f>IF(AND('Mapa final'!#REF!="Baja",'Mapa final'!#REF!="Mayor"),CONCATENATE("R4C",'Mapa final'!#REF!),"")</f>
        <v>#REF!</v>
      </c>
      <c r="AH39" s="41" t="e">
        <f>IF(AND('Mapa final'!#REF!="Baja",'Mapa final'!#REF!="Catastrófico"),CONCATENATE("R4C",'Mapa final'!#REF!),"")</f>
        <v>#REF!</v>
      </c>
      <c r="AI39" s="42" t="e">
        <f>IF(AND('Mapa final'!#REF!="Baja",'Mapa final'!#REF!="Catastrófico"),CONCATENATE("R4C",'Mapa final'!#REF!),"")</f>
        <v>#REF!</v>
      </c>
      <c r="AJ39" s="42" t="e">
        <f>IF(AND('Mapa final'!#REF!="Baja",'Mapa final'!#REF!="Catastrófico"),CONCATENATE("R4C",'Mapa final'!#REF!),"")</f>
        <v>#REF!</v>
      </c>
      <c r="AK39" s="42" t="e">
        <f>IF(AND('Mapa final'!#REF!="Baja",'Mapa final'!#REF!="Catastrófico"),CONCATENATE("R4C",'Mapa final'!#REF!),"")</f>
        <v>#REF!</v>
      </c>
      <c r="AL39" s="42" t="e">
        <f>IF(AND('Mapa final'!#REF!="Baja",'Mapa final'!#REF!="Catastrófico"),CONCATENATE("R4C",'Mapa final'!#REF!),"")</f>
        <v>#REF!</v>
      </c>
      <c r="AM39" s="43" t="e">
        <f>IF(AND('Mapa final'!#REF!="Baja",'Mapa final'!#REF!="Catastrófico"),CONCATENATE("R4C",'Mapa final'!#REF!),"")</f>
        <v>#REF!</v>
      </c>
      <c r="AN39" s="70"/>
      <c r="AO39" s="375"/>
      <c r="AP39" s="376"/>
      <c r="AQ39" s="376"/>
      <c r="AR39" s="376"/>
      <c r="AS39" s="376"/>
      <c r="AT39" s="377"/>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53"/>
      <c r="C40" s="253"/>
      <c r="D40" s="254"/>
      <c r="E40" s="354"/>
      <c r="F40" s="355"/>
      <c r="G40" s="355"/>
      <c r="H40" s="355"/>
      <c r="I40" s="353"/>
      <c r="J40" s="63" t="e">
        <f>IF(AND('Mapa final'!#REF!="Baja",'Mapa final'!#REF!="Leve"),CONCATENATE("R5C",'Mapa final'!#REF!),"")</f>
        <v>#REF!</v>
      </c>
      <c r="K40" s="64" t="e">
        <f>IF(AND('Mapa final'!#REF!="Baja",'Mapa final'!#REF!="Leve"),CONCATENATE("R5C",'Mapa final'!#REF!),"")</f>
        <v>#REF!</v>
      </c>
      <c r="L40" s="64" t="e">
        <f>IF(AND('Mapa final'!#REF!="Baja",'Mapa final'!#REF!="Leve"),CONCATENATE("R5C",'Mapa final'!#REF!),"")</f>
        <v>#REF!</v>
      </c>
      <c r="M40" s="64" t="e">
        <f>IF(AND('Mapa final'!#REF!="Baja",'Mapa final'!#REF!="Leve"),CONCATENATE("R5C",'Mapa final'!#REF!),"")</f>
        <v>#REF!</v>
      </c>
      <c r="N40" s="64" t="e">
        <f>IF(AND('Mapa final'!#REF!="Baja",'Mapa final'!#REF!="Leve"),CONCATENATE("R5C",'Mapa final'!#REF!),"")</f>
        <v>#REF!</v>
      </c>
      <c r="O40" s="65" t="e">
        <f>IF(AND('Mapa final'!#REF!="Baja",'Mapa final'!#REF!="Leve"),CONCATENATE("R5C",'Mapa final'!#REF!),"")</f>
        <v>#REF!</v>
      </c>
      <c r="P40" s="54" t="e">
        <f>IF(AND('Mapa final'!#REF!="Baja",'Mapa final'!#REF!="Menor"),CONCATENATE("R5C",'Mapa final'!#REF!),"")</f>
        <v>#REF!</v>
      </c>
      <c r="Q40" s="55" t="e">
        <f>IF(AND('Mapa final'!#REF!="Baja",'Mapa final'!#REF!="Menor"),CONCATENATE("R5C",'Mapa final'!#REF!),"")</f>
        <v>#REF!</v>
      </c>
      <c r="R40" s="55" t="e">
        <f>IF(AND('Mapa final'!#REF!="Baja",'Mapa final'!#REF!="Menor"),CONCATENATE("R5C",'Mapa final'!#REF!),"")</f>
        <v>#REF!</v>
      </c>
      <c r="S40" s="55" t="e">
        <f>IF(AND('Mapa final'!#REF!="Baja",'Mapa final'!#REF!="Menor"),CONCATENATE("R5C",'Mapa final'!#REF!),"")</f>
        <v>#REF!</v>
      </c>
      <c r="T40" s="55" t="e">
        <f>IF(AND('Mapa final'!#REF!="Baja",'Mapa final'!#REF!="Menor"),CONCATENATE("R5C",'Mapa final'!#REF!),"")</f>
        <v>#REF!</v>
      </c>
      <c r="U40" s="56" t="e">
        <f>IF(AND('Mapa final'!#REF!="Baja",'Mapa final'!#REF!="Menor"),CONCATENATE("R5C",'Mapa final'!#REF!),"")</f>
        <v>#REF!</v>
      </c>
      <c r="V40" s="54" t="e">
        <f>IF(AND('Mapa final'!#REF!="Baja",'Mapa final'!#REF!="Moderado"),CONCATENATE("R5C",'Mapa final'!#REF!),"")</f>
        <v>#REF!</v>
      </c>
      <c r="W40" s="55" t="e">
        <f>IF(AND('Mapa final'!#REF!="Baja",'Mapa final'!#REF!="Moderado"),CONCATENATE("R5C",'Mapa final'!#REF!),"")</f>
        <v>#REF!</v>
      </c>
      <c r="X40" s="55" t="e">
        <f>IF(AND('Mapa final'!#REF!="Baja",'Mapa final'!#REF!="Moderado"),CONCATENATE("R5C",'Mapa final'!#REF!),"")</f>
        <v>#REF!</v>
      </c>
      <c r="Y40" s="55" t="e">
        <f>IF(AND('Mapa final'!#REF!="Baja",'Mapa final'!#REF!="Moderado"),CONCATENATE("R5C",'Mapa final'!#REF!),"")</f>
        <v>#REF!</v>
      </c>
      <c r="Z40" s="55" t="e">
        <f>IF(AND('Mapa final'!#REF!="Baja",'Mapa final'!#REF!="Moderado"),CONCATENATE("R5C",'Mapa final'!#REF!),"")</f>
        <v>#REF!</v>
      </c>
      <c r="AA40" s="56" t="e">
        <f>IF(AND('Mapa final'!#REF!="Baja",'Mapa final'!#REF!="Moderado"),CONCATENATE("R5C",'Mapa final'!#REF!),"")</f>
        <v>#REF!</v>
      </c>
      <c r="AB40" s="38" t="e">
        <f>IF(AND('Mapa final'!#REF!="Baja",'Mapa final'!#REF!="Mayor"),CONCATENATE("R5C",'Mapa final'!#REF!),"")</f>
        <v>#REF!</v>
      </c>
      <c r="AC40" s="39" t="e">
        <f>IF(AND('Mapa final'!#REF!="Baja",'Mapa final'!#REF!="Mayor"),CONCATENATE("R5C",'Mapa final'!#REF!),"")</f>
        <v>#REF!</v>
      </c>
      <c r="AD40" s="44" t="e">
        <f>IF(AND('Mapa final'!#REF!="Baja",'Mapa final'!#REF!="Mayor"),CONCATENATE("R5C",'Mapa final'!#REF!),"")</f>
        <v>#REF!</v>
      </c>
      <c r="AE40" s="44" t="e">
        <f>IF(AND('Mapa final'!#REF!="Baja",'Mapa final'!#REF!="Mayor"),CONCATENATE("R5C",'Mapa final'!#REF!),"")</f>
        <v>#REF!</v>
      </c>
      <c r="AF40" s="44" t="e">
        <f>IF(AND('Mapa final'!#REF!="Baja",'Mapa final'!#REF!="Mayor"),CONCATENATE("R5C",'Mapa final'!#REF!),"")</f>
        <v>#REF!</v>
      </c>
      <c r="AG40" s="40" t="e">
        <f>IF(AND('Mapa final'!#REF!="Baja",'Mapa final'!#REF!="Mayor"),CONCATENATE("R5C",'Mapa final'!#REF!),"")</f>
        <v>#REF!</v>
      </c>
      <c r="AH40" s="41" t="e">
        <f>IF(AND('Mapa final'!#REF!="Baja",'Mapa final'!#REF!="Catastrófico"),CONCATENATE("R5C",'Mapa final'!#REF!),"")</f>
        <v>#REF!</v>
      </c>
      <c r="AI40" s="42" t="e">
        <f>IF(AND('Mapa final'!#REF!="Baja",'Mapa final'!#REF!="Catastrófico"),CONCATENATE("R5C",'Mapa final'!#REF!),"")</f>
        <v>#REF!</v>
      </c>
      <c r="AJ40" s="42" t="e">
        <f>IF(AND('Mapa final'!#REF!="Baja",'Mapa final'!#REF!="Catastrófico"),CONCATENATE("R5C",'Mapa final'!#REF!),"")</f>
        <v>#REF!</v>
      </c>
      <c r="AK40" s="42" t="e">
        <f>IF(AND('Mapa final'!#REF!="Baja",'Mapa final'!#REF!="Catastrófico"),CONCATENATE("R5C",'Mapa final'!#REF!),"")</f>
        <v>#REF!</v>
      </c>
      <c r="AL40" s="42" t="e">
        <f>IF(AND('Mapa final'!#REF!="Baja",'Mapa final'!#REF!="Catastrófico"),CONCATENATE("R5C",'Mapa final'!#REF!),"")</f>
        <v>#REF!</v>
      </c>
      <c r="AM40" s="43" t="e">
        <f>IF(AND('Mapa final'!#REF!="Baja",'Mapa final'!#REF!="Catastrófico"),CONCATENATE("R5C",'Mapa final'!#REF!),"")</f>
        <v>#REF!</v>
      </c>
      <c r="AN40" s="70"/>
      <c r="AO40" s="375"/>
      <c r="AP40" s="376"/>
      <c r="AQ40" s="376"/>
      <c r="AR40" s="376"/>
      <c r="AS40" s="376"/>
      <c r="AT40" s="377"/>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53"/>
      <c r="C41" s="253"/>
      <c r="D41" s="254"/>
      <c r="E41" s="354"/>
      <c r="F41" s="355"/>
      <c r="G41" s="355"/>
      <c r="H41" s="355"/>
      <c r="I41" s="353"/>
      <c r="J41" s="63" t="e">
        <f>IF(AND('Mapa final'!#REF!="Baja",'Mapa final'!#REF!="Leve"),CONCATENATE("R6C",'Mapa final'!#REF!),"")</f>
        <v>#REF!</v>
      </c>
      <c r="K41" s="64" t="e">
        <f>IF(AND('Mapa final'!#REF!="Baja",'Mapa final'!#REF!="Leve"),CONCATENATE("R6C",'Mapa final'!#REF!),"")</f>
        <v>#REF!</v>
      </c>
      <c r="L41" s="64" t="e">
        <f>IF(AND('Mapa final'!#REF!="Baja",'Mapa final'!#REF!="Leve"),CONCATENATE("R6C",'Mapa final'!#REF!),"")</f>
        <v>#REF!</v>
      </c>
      <c r="M41" s="64" t="e">
        <f>IF(AND('Mapa final'!#REF!="Baja",'Mapa final'!#REF!="Leve"),CONCATENATE("R6C",'Mapa final'!#REF!),"")</f>
        <v>#REF!</v>
      </c>
      <c r="N41" s="64" t="e">
        <f>IF(AND('Mapa final'!#REF!="Baja",'Mapa final'!#REF!="Leve"),CONCATENATE("R6C",'Mapa final'!#REF!),"")</f>
        <v>#REF!</v>
      </c>
      <c r="O41" s="65" t="e">
        <f>IF(AND('Mapa final'!#REF!="Baja",'Mapa final'!#REF!="Leve"),CONCATENATE("R6C",'Mapa final'!#REF!),"")</f>
        <v>#REF!</v>
      </c>
      <c r="P41" s="54" t="e">
        <f>IF(AND('Mapa final'!#REF!="Baja",'Mapa final'!#REF!="Menor"),CONCATENATE("R6C",'Mapa final'!#REF!),"")</f>
        <v>#REF!</v>
      </c>
      <c r="Q41" s="55" t="e">
        <f>IF(AND('Mapa final'!#REF!="Baja",'Mapa final'!#REF!="Menor"),CONCATENATE("R6C",'Mapa final'!#REF!),"")</f>
        <v>#REF!</v>
      </c>
      <c r="R41" s="55" t="e">
        <f>IF(AND('Mapa final'!#REF!="Baja",'Mapa final'!#REF!="Menor"),CONCATENATE("R6C",'Mapa final'!#REF!),"")</f>
        <v>#REF!</v>
      </c>
      <c r="S41" s="55" t="e">
        <f>IF(AND('Mapa final'!#REF!="Baja",'Mapa final'!#REF!="Menor"),CONCATENATE("R6C",'Mapa final'!#REF!),"")</f>
        <v>#REF!</v>
      </c>
      <c r="T41" s="55" t="e">
        <f>IF(AND('Mapa final'!#REF!="Baja",'Mapa final'!#REF!="Menor"),CONCATENATE("R6C",'Mapa final'!#REF!),"")</f>
        <v>#REF!</v>
      </c>
      <c r="U41" s="56" t="e">
        <f>IF(AND('Mapa final'!#REF!="Baja",'Mapa final'!#REF!="Menor"),CONCATENATE("R6C",'Mapa final'!#REF!),"")</f>
        <v>#REF!</v>
      </c>
      <c r="V41" s="54" t="e">
        <f>IF(AND('Mapa final'!#REF!="Baja",'Mapa final'!#REF!="Moderado"),CONCATENATE("R6C",'Mapa final'!#REF!),"")</f>
        <v>#REF!</v>
      </c>
      <c r="W41" s="55" t="e">
        <f>IF(AND('Mapa final'!#REF!="Baja",'Mapa final'!#REF!="Moderado"),CONCATENATE("R6C",'Mapa final'!#REF!),"")</f>
        <v>#REF!</v>
      </c>
      <c r="X41" s="55" t="e">
        <f>IF(AND('Mapa final'!#REF!="Baja",'Mapa final'!#REF!="Moderado"),CONCATENATE("R6C",'Mapa final'!#REF!),"")</f>
        <v>#REF!</v>
      </c>
      <c r="Y41" s="55" t="e">
        <f>IF(AND('Mapa final'!#REF!="Baja",'Mapa final'!#REF!="Moderado"),CONCATENATE("R6C",'Mapa final'!#REF!),"")</f>
        <v>#REF!</v>
      </c>
      <c r="Z41" s="55" t="e">
        <f>IF(AND('Mapa final'!#REF!="Baja",'Mapa final'!#REF!="Moderado"),CONCATENATE("R6C",'Mapa final'!#REF!),"")</f>
        <v>#REF!</v>
      </c>
      <c r="AA41" s="56" t="e">
        <f>IF(AND('Mapa final'!#REF!="Baja",'Mapa final'!#REF!="Moderado"),CONCATENATE("R6C",'Mapa final'!#REF!),"")</f>
        <v>#REF!</v>
      </c>
      <c r="AB41" s="38" t="e">
        <f>IF(AND('Mapa final'!#REF!="Baja",'Mapa final'!#REF!="Mayor"),CONCATENATE("R6C",'Mapa final'!#REF!),"")</f>
        <v>#REF!</v>
      </c>
      <c r="AC41" s="39" t="e">
        <f>IF(AND('Mapa final'!#REF!="Baja",'Mapa final'!#REF!="Mayor"),CONCATENATE("R6C",'Mapa final'!#REF!),"")</f>
        <v>#REF!</v>
      </c>
      <c r="AD41" s="44" t="e">
        <f>IF(AND('Mapa final'!#REF!="Baja",'Mapa final'!#REF!="Mayor"),CONCATENATE("R6C",'Mapa final'!#REF!),"")</f>
        <v>#REF!</v>
      </c>
      <c r="AE41" s="44" t="e">
        <f>IF(AND('Mapa final'!#REF!="Baja",'Mapa final'!#REF!="Mayor"),CONCATENATE("R6C",'Mapa final'!#REF!),"")</f>
        <v>#REF!</v>
      </c>
      <c r="AF41" s="44" t="e">
        <f>IF(AND('Mapa final'!#REF!="Baja",'Mapa final'!#REF!="Mayor"),CONCATENATE("R6C",'Mapa final'!#REF!),"")</f>
        <v>#REF!</v>
      </c>
      <c r="AG41" s="40" t="e">
        <f>IF(AND('Mapa final'!#REF!="Baja",'Mapa final'!#REF!="Mayor"),CONCATENATE("R6C",'Mapa final'!#REF!),"")</f>
        <v>#REF!</v>
      </c>
      <c r="AH41" s="41" t="e">
        <f>IF(AND('Mapa final'!#REF!="Baja",'Mapa final'!#REF!="Catastrófico"),CONCATENATE("R6C",'Mapa final'!#REF!),"")</f>
        <v>#REF!</v>
      </c>
      <c r="AI41" s="42" t="e">
        <f>IF(AND('Mapa final'!#REF!="Baja",'Mapa final'!#REF!="Catastrófico"),CONCATENATE("R6C",'Mapa final'!#REF!),"")</f>
        <v>#REF!</v>
      </c>
      <c r="AJ41" s="42" t="e">
        <f>IF(AND('Mapa final'!#REF!="Baja",'Mapa final'!#REF!="Catastrófico"),CONCATENATE("R6C",'Mapa final'!#REF!),"")</f>
        <v>#REF!</v>
      </c>
      <c r="AK41" s="42" t="e">
        <f>IF(AND('Mapa final'!#REF!="Baja",'Mapa final'!#REF!="Catastrófico"),CONCATENATE("R6C",'Mapa final'!#REF!),"")</f>
        <v>#REF!</v>
      </c>
      <c r="AL41" s="42" t="e">
        <f>IF(AND('Mapa final'!#REF!="Baja",'Mapa final'!#REF!="Catastrófico"),CONCATENATE("R6C",'Mapa final'!#REF!),"")</f>
        <v>#REF!</v>
      </c>
      <c r="AM41" s="43" t="e">
        <f>IF(AND('Mapa final'!#REF!="Baja",'Mapa final'!#REF!="Catastrófico"),CONCATENATE("R6C",'Mapa final'!#REF!),"")</f>
        <v>#REF!</v>
      </c>
      <c r="AN41" s="70"/>
      <c r="AO41" s="375"/>
      <c r="AP41" s="376"/>
      <c r="AQ41" s="376"/>
      <c r="AR41" s="376"/>
      <c r="AS41" s="376"/>
      <c r="AT41" s="377"/>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53"/>
      <c r="C42" s="253"/>
      <c r="D42" s="254"/>
      <c r="E42" s="354"/>
      <c r="F42" s="355"/>
      <c r="G42" s="355"/>
      <c r="H42" s="355"/>
      <c r="I42" s="353"/>
      <c r="J42" s="63" t="e">
        <f>IF(AND('Mapa final'!#REF!="Baja",'Mapa final'!#REF!="Leve"),CONCATENATE("R7C",'Mapa final'!#REF!),"")</f>
        <v>#REF!</v>
      </c>
      <c r="K42" s="64" t="e">
        <f>IF(AND('Mapa final'!#REF!="Baja",'Mapa final'!#REF!="Leve"),CONCATENATE("R7C",'Mapa final'!#REF!),"")</f>
        <v>#REF!</v>
      </c>
      <c r="L42" s="64" t="e">
        <f>IF(AND('Mapa final'!#REF!="Baja",'Mapa final'!#REF!="Leve"),CONCATENATE("R7C",'Mapa final'!#REF!),"")</f>
        <v>#REF!</v>
      </c>
      <c r="M42" s="64" t="e">
        <f>IF(AND('Mapa final'!#REF!="Baja",'Mapa final'!#REF!="Leve"),CONCATENATE("R7C",'Mapa final'!#REF!),"")</f>
        <v>#REF!</v>
      </c>
      <c r="N42" s="64" t="e">
        <f>IF(AND('Mapa final'!#REF!="Baja",'Mapa final'!#REF!="Leve"),CONCATENATE("R7C",'Mapa final'!#REF!),"")</f>
        <v>#REF!</v>
      </c>
      <c r="O42" s="65" t="e">
        <f>IF(AND('Mapa final'!#REF!="Baja",'Mapa final'!#REF!="Leve"),CONCATENATE("R7C",'Mapa final'!#REF!),"")</f>
        <v>#REF!</v>
      </c>
      <c r="P42" s="54" t="e">
        <f>IF(AND('Mapa final'!#REF!="Baja",'Mapa final'!#REF!="Menor"),CONCATENATE("R7C",'Mapa final'!#REF!),"")</f>
        <v>#REF!</v>
      </c>
      <c r="Q42" s="55" t="e">
        <f>IF(AND('Mapa final'!#REF!="Baja",'Mapa final'!#REF!="Menor"),CONCATENATE("R7C",'Mapa final'!#REF!),"")</f>
        <v>#REF!</v>
      </c>
      <c r="R42" s="55" t="e">
        <f>IF(AND('Mapa final'!#REF!="Baja",'Mapa final'!#REF!="Menor"),CONCATENATE("R7C",'Mapa final'!#REF!),"")</f>
        <v>#REF!</v>
      </c>
      <c r="S42" s="55" t="e">
        <f>IF(AND('Mapa final'!#REF!="Baja",'Mapa final'!#REF!="Menor"),CONCATENATE("R7C",'Mapa final'!#REF!),"")</f>
        <v>#REF!</v>
      </c>
      <c r="T42" s="55" t="e">
        <f>IF(AND('Mapa final'!#REF!="Baja",'Mapa final'!#REF!="Menor"),CONCATENATE("R7C",'Mapa final'!#REF!),"")</f>
        <v>#REF!</v>
      </c>
      <c r="U42" s="56" t="e">
        <f>IF(AND('Mapa final'!#REF!="Baja",'Mapa final'!#REF!="Menor"),CONCATENATE("R7C",'Mapa final'!#REF!),"")</f>
        <v>#REF!</v>
      </c>
      <c r="V42" s="54" t="e">
        <f>IF(AND('Mapa final'!#REF!="Baja",'Mapa final'!#REF!="Moderado"),CONCATENATE("R7C",'Mapa final'!#REF!),"")</f>
        <v>#REF!</v>
      </c>
      <c r="W42" s="55" t="e">
        <f>IF(AND('Mapa final'!#REF!="Baja",'Mapa final'!#REF!="Moderado"),CONCATENATE("R7C",'Mapa final'!#REF!),"")</f>
        <v>#REF!</v>
      </c>
      <c r="X42" s="55" t="e">
        <f>IF(AND('Mapa final'!#REF!="Baja",'Mapa final'!#REF!="Moderado"),CONCATENATE("R7C",'Mapa final'!#REF!),"")</f>
        <v>#REF!</v>
      </c>
      <c r="Y42" s="55" t="e">
        <f>IF(AND('Mapa final'!#REF!="Baja",'Mapa final'!#REF!="Moderado"),CONCATENATE("R7C",'Mapa final'!#REF!),"")</f>
        <v>#REF!</v>
      </c>
      <c r="Z42" s="55" t="e">
        <f>IF(AND('Mapa final'!#REF!="Baja",'Mapa final'!#REF!="Moderado"),CONCATENATE("R7C",'Mapa final'!#REF!),"")</f>
        <v>#REF!</v>
      </c>
      <c r="AA42" s="56" t="e">
        <f>IF(AND('Mapa final'!#REF!="Baja",'Mapa final'!#REF!="Moderado"),CONCATENATE("R7C",'Mapa final'!#REF!),"")</f>
        <v>#REF!</v>
      </c>
      <c r="AB42" s="38" t="e">
        <f>IF(AND('Mapa final'!#REF!="Baja",'Mapa final'!#REF!="Mayor"),CONCATENATE("R7C",'Mapa final'!#REF!),"")</f>
        <v>#REF!</v>
      </c>
      <c r="AC42" s="39" t="e">
        <f>IF(AND('Mapa final'!#REF!="Baja",'Mapa final'!#REF!="Mayor"),CONCATENATE("R7C",'Mapa final'!#REF!),"")</f>
        <v>#REF!</v>
      </c>
      <c r="AD42" s="44" t="e">
        <f>IF(AND('Mapa final'!#REF!="Baja",'Mapa final'!#REF!="Mayor"),CONCATENATE("R7C",'Mapa final'!#REF!),"")</f>
        <v>#REF!</v>
      </c>
      <c r="AE42" s="44" t="e">
        <f>IF(AND('Mapa final'!#REF!="Baja",'Mapa final'!#REF!="Mayor"),CONCATENATE("R7C",'Mapa final'!#REF!),"")</f>
        <v>#REF!</v>
      </c>
      <c r="AF42" s="44" t="e">
        <f>IF(AND('Mapa final'!#REF!="Baja",'Mapa final'!#REF!="Mayor"),CONCATENATE("R7C",'Mapa final'!#REF!),"")</f>
        <v>#REF!</v>
      </c>
      <c r="AG42" s="40" t="e">
        <f>IF(AND('Mapa final'!#REF!="Baja",'Mapa final'!#REF!="Mayor"),CONCATENATE("R7C",'Mapa final'!#REF!),"")</f>
        <v>#REF!</v>
      </c>
      <c r="AH42" s="41" t="e">
        <f>IF(AND('Mapa final'!#REF!="Baja",'Mapa final'!#REF!="Catastrófico"),CONCATENATE("R7C",'Mapa final'!#REF!),"")</f>
        <v>#REF!</v>
      </c>
      <c r="AI42" s="42" t="e">
        <f>IF(AND('Mapa final'!#REF!="Baja",'Mapa final'!#REF!="Catastrófico"),CONCATENATE("R7C",'Mapa final'!#REF!),"")</f>
        <v>#REF!</v>
      </c>
      <c r="AJ42" s="42" t="e">
        <f>IF(AND('Mapa final'!#REF!="Baja",'Mapa final'!#REF!="Catastrófico"),CONCATENATE("R7C",'Mapa final'!#REF!),"")</f>
        <v>#REF!</v>
      </c>
      <c r="AK42" s="42" t="e">
        <f>IF(AND('Mapa final'!#REF!="Baja",'Mapa final'!#REF!="Catastrófico"),CONCATENATE("R7C",'Mapa final'!#REF!),"")</f>
        <v>#REF!</v>
      </c>
      <c r="AL42" s="42" t="e">
        <f>IF(AND('Mapa final'!#REF!="Baja",'Mapa final'!#REF!="Catastrófico"),CONCATENATE("R7C",'Mapa final'!#REF!),"")</f>
        <v>#REF!</v>
      </c>
      <c r="AM42" s="43" t="e">
        <f>IF(AND('Mapa final'!#REF!="Baja",'Mapa final'!#REF!="Catastrófico"),CONCATENATE("R7C",'Mapa final'!#REF!),"")</f>
        <v>#REF!</v>
      </c>
      <c r="AN42" s="70"/>
      <c r="AO42" s="375"/>
      <c r="AP42" s="376"/>
      <c r="AQ42" s="376"/>
      <c r="AR42" s="376"/>
      <c r="AS42" s="376"/>
      <c r="AT42" s="377"/>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53"/>
      <c r="C43" s="253"/>
      <c r="D43" s="254"/>
      <c r="E43" s="354"/>
      <c r="F43" s="355"/>
      <c r="G43" s="355"/>
      <c r="H43" s="355"/>
      <c r="I43" s="353"/>
      <c r="J43" s="63" t="e">
        <f>IF(AND('Mapa final'!#REF!="Baja",'Mapa final'!#REF!="Leve"),CONCATENATE("R8C",'Mapa final'!#REF!),"")</f>
        <v>#REF!</v>
      </c>
      <c r="K43" s="64" t="e">
        <f>IF(AND('Mapa final'!#REF!="Baja",'Mapa final'!#REF!="Leve"),CONCATENATE("R8C",'Mapa final'!#REF!),"")</f>
        <v>#REF!</v>
      </c>
      <c r="L43" s="64" t="e">
        <f>IF(AND('Mapa final'!#REF!="Baja",'Mapa final'!#REF!="Leve"),CONCATENATE("R8C",'Mapa final'!#REF!),"")</f>
        <v>#REF!</v>
      </c>
      <c r="M43" s="64" t="e">
        <f>IF(AND('Mapa final'!#REF!="Baja",'Mapa final'!#REF!="Leve"),CONCATENATE("R8C",'Mapa final'!#REF!),"")</f>
        <v>#REF!</v>
      </c>
      <c r="N43" s="64" t="e">
        <f>IF(AND('Mapa final'!#REF!="Baja",'Mapa final'!#REF!="Leve"),CONCATENATE("R8C",'Mapa final'!#REF!),"")</f>
        <v>#REF!</v>
      </c>
      <c r="O43" s="65" t="e">
        <f>IF(AND('Mapa final'!#REF!="Baja",'Mapa final'!#REF!="Leve"),CONCATENATE("R8C",'Mapa final'!#REF!),"")</f>
        <v>#REF!</v>
      </c>
      <c r="P43" s="54" t="e">
        <f>IF(AND('Mapa final'!#REF!="Baja",'Mapa final'!#REF!="Menor"),CONCATENATE("R8C",'Mapa final'!#REF!),"")</f>
        <v>#REF!</v>
      </c>
      <c r="Q43" s="55" t="e">
        <f>IF(AND('Mapa final'!#REF!="Baja",'Mapa final'!#REF!="Menor"),CONCATENATE("R8C",'Mapa final'!#REF!),"")</f>
        <v>#REF!</v>
      </c>
      <c r="R43" s="55" t="e">
        <f>IF(AND('Mapa final'!#REF!="Baja",'Mapa final'!#REF!="Menor"),CONCATENATE("R8C",'Mapa final'!#REF!),"")</f>
        <v>#REF!</v>
      </c>
      <c r="S43" s="55" t="e">
        <f>IF(AND('Mapa final'!#REF!="Baja",'Mapa final'!#REF!="Menor"),CONCATENATE("R8C",'Mapa final'!#REF!),"")</f>
        <v>#REF!</v>
      </c>
      <c r="T43" s="55" t="e">
        <f>IF(AND('Mapa final'!#REF!="Baja",'Mapa final'!#REF!="Menor"),CONCATENATE("R8C",'Mapa final'!#REF!),"")</f>
        <v>#REF!</v>
      </c>
      <c r="U43" s="56" t="e">
        <f>IF(AND('Mapa final'!#REF!="Baja",'Mapa final'!#REF!="Menor"),CONCATENATE("R8C",'Mapa final'!#REF!),"")</f>
        <v>#REF!</v>
      </c>
      <c r="V43" s="54" t="e">
        <f>IF(AND('Mapa final'!#REF!="Baja",'Mapa final'!#REF!="Moderado"),CONCATENATE("R8C",'Mapa final'!#REF!),"")</f>
        <v>#REF!</v>
      </c>
      <c r="W43" s="55" t="e">
        <f>IF(AND('Mapa final'!#REF!="Baja",'Mapa final'!#REF!="Moderado"),CONCATENATE("R8C",'Mapa final'!#REF!),"")</f>
        <v>#REF!</v>
      </c>
      <c r="X43" s="55" t="e">
        <f>IF(AND('Mapa final'!#REF!="Baja",'Mapa final'!#REF!="Moderado"),CONCATENATE("R8C",'Mapa final'!#REF!),"")</f>
        <v>#REF!</v>
      </c>
      <c r="Y43" s="55" t="e">
        <f>IF(AND('Mapa final'!#REF!="Baja",'Mapa final'!#REF!="Moderado"),CONCATENATE("R8C",'Mapa final'!#REF!),"")</f>
        <v>#REF!</v>
      </c>
      <c r="Z43" s="55" t="e">
        <f>IF(AND('Mapa final'!#REF!="Baja",'Mapa final'!#REF!="Moderado"),CONCATENATE("R8C",'Mapa final'!#REF!),"")</f>
        <v>#REF!</v>
      </c>
      <c r="AA43" s="56" t="e">
        <f>IF(AND('Mapa final'!#REF!="Baja",'Mapa final'!#REF!="Moderado"),CONCATENATE("R8C",'Mapa final'!#REF!),"")</f>
        <v>#REF!</v>
      </c>
      <c r="AB43" s="38" t="e">
        <f>IF(AND('Mapa final'!#REF!="Baja",'Mapa final'!#REF!="Mayor"),CONCATENATE("R8C",'Mapa final'!#REF!),"")</f>
        <v>#REF!</v>
      </c>
      <c r="AC43" s="39" t="e">
        <f>IF(AND('Mapa final'!#REF!="Baja",'Mapa final'!#REF!="Mayor"),CONCATENATE("R8C",'Mapa final'!#REF!),"")</f>
        <v>#REF!</v>
      </c>
      <c r="AD43" s="44" t="e">
        <f>IF(AND('Mapa final'!#REF!="Baja",'Mapa final'!#REF!="Mayor"),CONCATENATE("R8C",'Mapa final'!#REF!),"")</f>
        <v>#REF!</v>
      </c>
      <c r="AE43" s="44" t="e">
        <f>IF(AND('Mapa final'!#REF!="Baja",'Mapa final'!#REF!="Mayor"),CONCATENATE("R8C",'Mapa final'!#REF!),"")</f>
        <v>#REF!</v>
      </c>
      <c r="AF43" s="44" t="e">
        <f>IF(AND('Mapa final'!#REF!="Baja",'Mapa final'!#REF!="Mayor"),CONCATENATE("R8C",'Mapa final'!#REF!),"")</f>
        <v>#REF!</v>
      </c>
      <c r="AG43" s="40" t="e">
        <f>IF(AND('Mapa final'!#REF!="Baja",'Mapa final'!#REF!="Mayor"),CONCATENATE("R8C",'Mapa final'!#REF!),"")</f>
        <v>#REF!</v>
      </c>
      <c r="AH43" s="41" t="e">
        <f>IF(AND('Mapa final'!#REF!="Baja",'Mapa final'!#REF!="Catastrófico"),CONCATENATE("R8C",'Mapa final'!#REF!),"")</f>
        <v>#REF!</v>
      </c>
      <c r="AI43" s="42" t="e">
        <f>IF(AND('Mapa final'!#REF!="Baja",'Mapa final'!#REF!="Catastrófico"),CONCATENATE("R8C",'Mapa final'!#REF!),"")</f>
        <v>#REF!</v>
      </c>
      <c r="AJ43" s="42" t="e">
        <f>IF(AND('Mapa final'!#REF!="Baja",'Mapa final'!#REF!="Catastrófico"),CONCATENATE("R8C",'Mapa final'!#REF!),"")</f>
        <v>#REF!</v>
      </c>
      <c r="AK43" s="42" t="e">
        <f>IF(AND('Mapa final'!#REF!="Baja",'Mapa final'!#REF!="Catastrófico"),CONCATENATE("R8C",'Mapa final'!#REF!),"")</f>
        <v>#REF!</v>
      </c>
      <c r="AL43" s="42" t="e">
        <f>IF(AND('Mapa final'!#REF!="Baja",'Mapa final'!#REF!="Catastrófico"),CONCATENATE("R8C",'Mapa final'!#REF!),"")</f>
        <v>#REF!</v>
      </c>
      <c r="AM43" s="43" t="e">
        <f>IF(AND('Mapa final'!#REF!="Baja",'Mapa final'!#REF!="Catastrófico"),CONCATENATE("R8C",'Mapa final'!#REF!),"")</f>
        <v>#REF!</v>
      </c>
      <c r="AN43" s="70"/>
      <c r="AO43" s="375"/>
      <c r="AP43" s="376"/>
      <c r="AQ43" s="376"/>
      <c r="AR43" s="376"/>
      <c r="AS43" s="376"/>
      <c r="AT43" s="377"/>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53"/>
      <c r="C44" s="253"/>
      <c r="D44" s="254"/>
      <c r="E44" s="354"/>
      <c r="F44" s="355"/>
      <c r="G44" s="355"/>
      <c r="H44" s="355"/>
      <c r="I44" s="353"/>
      <c r="J44" s="63" t="e">
        <f>IF(AND('Mapa final'!#REF!="Baja",'Mapa final'!#REF!="Leve"),CONCATENATE("R9C",'Mapa final'!#REF!),"")</f>
        <v>#REF!</v>
      </c>
      <c r="K44" s="64" t="e">
        <f>IF(AND('Mapa final'!#REF!="Baja",'Mapa final'!#REF!="Leve"),CONCATENATE("R9C",'Mapa final'!#REF!),"")</f>
        <v>#REF!</v>
      </c>
      <c r="L44" s="64" t="e">
        <f>IF(AND('Mapa final'!#REF!="Baja",'Mapa final'!#REF!="Leve"),CONCATENATE("R9C",'Mapa final'!#REF!),"")</f>
        <v>#REF!</v>
      </c>
      <c r="M44" s="64" t="e">
        <f>IF(AND('Mapa final'!#REF!="Baja",'Mapa final'!#REF!="Leve"),CONCATENATE("R9C",'Mapa final'!#REF!),"")</f>
        <v>#REF!</v>
      </c>
      <c r="N44" s="64" t="e">
        <f>IF(AND('Mapa final'!#REF!="Baja",'Mapa final'!#REF!="Leve"),CONCATENATE("R9C",'Mapa final'!#REF!),"")</f>
        <v>#REF!</v>
      </c>
      <c r="O44" s="65" t="e">
        <f>IF(AND('Mapa final'!#REF!="Baja",'Mapa final'!#REF!="Leve"),CONCATENATE("R9C",'Mapa final'!#REF!),"")</f>
        <v>#REF!</v>
      </c>
      <c r="P44" s="54" t="e">
        <f>IF(AND('Mapa final'!#REF!="Baja",'Mapa final'!#REF!="Menor"),CONCATENATE("R9C",'Mapa final'!#REF!),"")</f>
        <v>#REF!</v>
      </c>
      <c r="Q44" s="55" t="e">
        <f>IF(AND('Mapa final'!#REF!="Baja",'Mapa final'!#REF!="Menor"),CONCATENATE("R9C",'Mapa final'!#REF!),"")</f>
        <v>#REF!</v>
      </c>
      <c r="R44" s="55" t="e">
        <f>IF(AND('Mapa final'!#REF!="Baja",'Mapa final'!#REF!="Menor"),CONCATENATE("R9C",'Mapa final'!#REF!),"")</f>
        <v>#REF!</v>
      </c>
      <c r="S44" s="55" t="e">
        <f>IF(AND('Mapa final'!#REF!="Baja",'Mapa final'!#REF!="Menor"),CONCATENATE("R9C",'Mapa final'!#REF!),"")</f>
        <v>#REF!</v>
      </c>
      <c r="T44" s="55" t="e">
        <f>IF(AND('Mapa final'!#REF!="Baja",'Mapa final'!#REF!="Menor"),CONCATENATE("R9C",'Mapa final'!#REF!),"")</f>
        <v>#REF!</v>
      </c>
      <c r="U44" s="56" t="e">
        <f>IF(AND('Mapa final'!#REF!="Baja",'Mapa final'!#REF!="Menor"),CONCATENATE("R9C",'Mapa final'!#REF!),"")</f>
        <v>#REF!</v>
      </c>
      <c r="V44" s="54" t="e">
        <f>IF(AND('Mapa final'!#REF!="Baja",'Mapa final'!#REF!="Moderado"),CONCATENATE("R9C",'Mapa final'!#REF!),"")</f>
        <v>#REF!</v>
      </c>
      <c r="W44" s="55" t="e">
        <f>IF(AND('Mapa final'!#REF!="Baja",'Mapa final'!#REF!="Moderado"),CONCATENATE("R9C",'Mapa final'!#REF!),"")</f>
        <v>#REF!</v>
      </c>
      <c r="X44" s="55" t="e">
        <f>IF(AND('Mapa final'!#REF!="Baja",'Mapa final'!#REF!="Moderado"),CONCATENATE("R9C",'Mapa final'!#REF!),"")</f>
        <v>#REF!</v>
      </c>
      <c r="Y44" s="55" t="e">
        <f>IF(AND('Mapa final'!#REF!="Baja",'Mapa final'!#REF!="Moderado"),CONCATENATE("R9C",'Mapa final'!#REF!),"")</f>
        <v>#REF!</v>
      </c>
      <c r="Z44" s="55" t="e">
        <f>IF(AND('Mapa final'!#REF!="Baja",'Mapa final'!#REF!="Moderado"),CONCATENATE("R9C",'Mapa final'!#REF!),"")</f>
        <v>#REF!</v>
      </c>
      <c r="AA44" s="56" t="e">
        <f>IF(AND('Mapa final'!#REF!="Baja",'Mapa final'!#REF!="Moderado"),CONCATENATE("R9C",'Mapa final'!#REF!),"")</f>
        <v>#REF!</v>
      </c>
      <c r="AB44" s="38" t="e">
        <f>IF(AND('Mapa final'!#REF!="Baja",'Mapa final'!#REF!="Mayor"),CONCATENATE("R9C",'Mapa final'!#REF!),"")</f>
        <v>#REF!</v>
      </c>
      <c r="AC44" s="39" t="e">
        <f>IF(AND('Mapa final'!#REF!="Baja",'Mapa final'!#REF!="Mayor"),CONCATENATE("R9C",'Mapa final'!#REF!),"")</f>
        <v>#REF!</v>
      </c>
      <c r="AD44" s="44" t="e">
        <f>IF(AND('Mapa final'!#REF!="Baja",'Mapa final'!#REF!="Mayor"),CONCATENATE("R9C",'Mapa final'!#REF!),"")</f>
        <v>#REF!</v>
      </c>
      <c r="AE44" s="44" t="e">
        <f>IF(AND('Mapa final'!#REF!="Baja",'Mapa final'!#REF!="Mayor"),CONCATENATE("R9C",'Mapa final'!#REF!),"")</f>
        <v>#REF!</v>
      </c>
      <c r="AF44" s="44" t="e">
        <f>IF(AND('Mapa final'!#REF!="Baja",'Mapa final'!#REF!="Mayor"),CONCATENATE("R9C",'Mapa final'!#REF!),"")</f>
        <v>#REF!</v>
      </c>
      <c r="AG44" s="40" t="e">
        <f>IF(AND('Mapa final'!#REF!="Baja",'Mapa final'!#REF!="Mayor"),CONCATENATE("R9C",'Mapa final'!#REF!),"")</f>
        <v>#REF!</v>
      </c>
      <c r="AH44" s="41" t="e">
        <f>IF(AND('Mapa final'!#REF!="Baja",'Mapa final'!#REF!="Catastrófico"),CONCATENATE("R9C",'Mapa final'!#REF!),"")</f>
        <v>#REF!</v>
      </c>
      <c r="AI44" s="42" t="e">
        <f>IF(AND('Mapa final'!#REF!="Baja",'Mapa final'!#REF!="Catastrófico"),CONCATENATE("R9C",'Mapa final'!#REF!),"")</f>
        <v>#REF!</v>
      </c>
      <c r="AJ44" s="42" t="e">
        <f>IF(AND('Mapa final'!#REF!="Baja",'Mapa final'!#REF!="Catastrófico"),CONCATENATE("R9C",'Mapa final'!#REF!),"")</f>
        <v>#REF!</v>
      </c>
      <c r="AK44" s="42" t="e">
        <f>IF(AND('Mapa final'!#REF!="Baja",'Mapa final'!#REF!="Catastrófico"),CONCATENATE("R9C",'Mapa final'!#REF!),"")</f>
        <v>#REF!</v>
      </c>
      <c r="AL44" s="42" t="e">
        <f>IF(AND('Mapa final'!#REF!="Baja",'Mapa final'!#REF!="Catastrófico"),CONCATENATE("R9C",'Mapa final'!#REF!),"")</f>
        <v>#REF!</v>
      </c>
      <c r="AM44" s="43" t="e">
        <f>IF(AND('Mapa final'!#REF!="Baja",'Mapa final'!#REF!="Catastrófico"),CONCATENATE("R9C",'Mapa final'!#REF!),"")</f>
        <v>#REF!</v>
      </c>
      <c r="AN44" s="70"/>
      <c r="AO44" s="375"/>
      <c r="AP44" s="376"/>
      <c r="AQ44" s="376"/>
      <c r="AR44" s="376"/>
      <c r="AS44" s="376"/>
      <c r="AT44" s="377"/>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53"/>
      <c r="C45" s="253"/>
      <c r="D45" s="254"/>
      <c r="E45" s="356"/>
      <c r="F45" s="357"/>
      <c r="G45" s="357"/>
      <c r="H45" s="357"/>
      <c r="I45" s="357"/>
      <c r="J45" s="66" t="e">
        <f>IF(AND('Mapa final'!#REF!="Baja",'Mapa final'!#REF!="Leve"),CONCATENATE("R10C",'Mapa final'!#REF!),"")</f>
        <v>#REF!</v>
      </c>
      <c r="K45" s="67" t="e">
        <f>IF(AND('Mapa final'!#REF!="Baja",'Mapa final'!#REF!="Leve"),CONCATENATE("R10C",'Mapa final'!#REF!),"")</f>
        <v>#REF!</v>
      </c>
      <c r="L45" s="67" t="e">
        <f>IF(AND('Mapa final'!#REF!="Baja",'Mapa final'!#REF!="Leve"),CONCATENATE("R10C",'Mapa final'!#REF!),"")</f>
        <v>#REF!</v>
      </c>
      <c r="M45" s="67" t="e">
        <f>IF(AND('Mapa final'!#REF!="Baja",'Mapa final'!#REF!="Leve"),CONCATENATE("R10C",'Mapa final'!#REF!),"")</f>
        <v>#REF!</v>
      </c>
      <c r="N45" s="67" t="e">
        <f>IF(AND('Mapa final'!#REF!="Baja",'Mapa final'!#REF!="Leve"),CONCATENATE("R10C",'Mapa final'!#REF!),"")</f>
        <v>#REF!</v>
      </c>
      <c r="O45" s="68" t="e">
        <f>IF(AND('Mapa final'!#REF!="Baja",'Mapa final'!#REF!="Leve"),CONCATENATE("R10C",'Mapa final'!#REF!),"")</f>
        <v>#REF!</v>
      </c>
      <c r="P45" s="54" t="e">
        <f>IF(AND('Mapa final'!#REF!="Baja",'Mapa final'!#REF!="Menor"),CONCATENATE("R10C",'Mapa final'!#REF!),"")</f>
        <v>#REF!</v>
      </c>
      <c r="Q45" s="55" t="e">
        <f>IF(AND('Mapa final'!#REF!="Baja",'Mapa final'!#REF!="Menor"),CONCATENATE("R10C",'Mapa final'!#REF!),"")</f>
        <v>#REF!</v>
      </c>
      <c r="R45" s="55" t="e">
        <f>IF(AND('Mapa final'!#REF!="Baja",'Mapa final'!#REF!="Menor"),CONCATENATE("R10C",'Mapa final'!#REF!),"")</f>
        <v>#REF!</v>
      </c>
      <c r="S45" s="55" t="e">
        <f>IF(AND('Mapa final'!#REF!="Baja",'Mapa final'!#REF!="Menor"),CONCATENATE("R10C",'Mapa final'!#REF!),"")</f>
        <v>#REF!</v>
      </c>
      <c r="T45" s="55" t="e">
        <f>IF(AND('Mapa final'!#REF!="Baja",'Mapa final'!#REF!="Menor"),CONCATENATE("R10C",'Mapa final'!#REF!),"")</f>
        <v>#REF!</v>
      </c>
      <c r="U45" s="56" t="e">
        <f>IF(AND('Mapa final'!#REF!="Baja",'Mapa final'!#REF!="Menor"),CONCATENATE("R10C",'Mapa final'!#REF!),"")</f>
        <v>#REF!</v>
      </c>
      <c r="V45" s="57" t="e">
        <f>IF(AND('Mapa final'!#REF!="Baja",'Mapa final'!#REF!="Moderado"),CONCATENATE("R10C",'Mapa final'!#REF!),"")</f>
        <v>#REF!</v>
      </c>
      <c r="W45" s="58" t="e">
        <f>IF(AND('Mapa final'!#REF!="Baja",'Mapa final'!#REF!="Moderado"),CONCATENATE("R10C",'Mapa final'!#REF!),"")</f>
        <v>#REF!</v>
      </c>
      <c r="X45" s="58" t="e">
        <f>IF(AND('Mapa final'!#REF!="Baja",'Mapa final'!#REF!="Moderado"),CONCATENATE("R10C",'Mapa final'!#REF!),"")</f>
        <v>#REF!</v>
      </c>
      <c r="Y45" s="58" t="e">
        <f>IF(AND('Mapa final'!#REF!="Baja",'Mapa final'!#REF!="Moderado"),CONCATENATE("R10C",'Mapa final'!#REF!),"")</f>
        <v>#REF!</v>
      </c>
      <c r="Z45" s="58" t="e">
        <f>IF(AND('Mapa final'!#REF!="Baja",'Mapa final'!#REF!="Moderado"),CONCATENATE("R10C",'Mapa final'!#REF!),"")</f>
        <v>#REF!</v>
      </c>
      <c r="AA45" s="59" t="e">
        <f>IF(AND('Mapa final'!#REF!="Baja",'Mapa final'!#REF!="Moderado"),CONCATENATE("R10C",'Mapa final'!#REF!),"")</f>
        <v>#REF!</v>
      </c>
      <c r="AB45" s="45" t="e">
        <f>IF(AND('Mapa final'!#REF!="Baja",'Mapa final'!#REF!="Mayor"),CONCATENATE("R10C",'Mapa final'!#REF!),"")</f>
        <v>#REF!</v>
      </c>
      <c r="AC45" s="46" t="e">
        <f>IF(AND('Mapa final'!#REF!="Baja",'Mapa final'!#REF!="Mayor"),CONCATENATE("R10C",'Mapa final'!#REF!),"")</f>
        <v>#REF!</v>
      </c>
      <c r="AD45" s="46" t="e">
        <f>IF(AND('Mapa final'!#REF!="Baja",'Mapa final'!#REF!="Mayor"),CONCATENATE("R10C",'Mapa final'!#REF!),"")</f>
        <v>#REF!</v>
      </c>
      <c r="AE45" s="46" t="e">
        <f>IF(AND('Mapa final'!#REF!="Baja",'Mapa final'!#REF!="Mayor"),CONCATENATE("R10C",'Mapa final'!#REF!),"")</f>
        <v>#REF!</v>
      </c>
      <c r="AF45" s="46" t="e">
        <f>IF(AND('Mapa final'!#REF!="Baja",'Mapa final'!#REF!="Mayor"),CONCATENATE("R10C",'Mapa final'!#REF!),"")</f>
        <v>#REF!</v>
      </c>
      <c r="AG45" s="47" t="e">
        <f>IF(AND('Mapa final'!#REF!="Baja",'Mapa final'!#REF!="Mayor"),CONCATENATE("R10C",'Mapa final'!#REF!),"")</f>
        <v>#REF!</v>
      </c>
      <c r="AH45" s="48" t="e">
        <f>IF(AND('Mapa final'!#REF!="Baja",'Mapa final'!#REF!="Catastrófico"),CONCATENATE("R10C",'Mapa final'!#REF!),"")</f>
        <v>#REF!</v>
      </c>
      <c r="AI45" s="49" t="e">
        <f>IF(AND('Mapa final'!#REF!="Baja",'Mapa final'!#REF!="Catastrófico"),CONCATENATE("R10C",'Mapa final'!#REF!),"")</f>
        <v>#REF!</v>
      </c>
      <c r="AJ45" s="49" t="e">
        <f>IF(AND('Mapa final'!#REF!="Baja",'Mapa final'!#REF!="Catastrófico"),CONCATENATE("R10C",'Mapa final'!#REF!),"")</f>
        <v>#REF!</v>
      </c>
      <c r="AK45" s="49" t="e">
        <f>IF(AND('Mapa final'!#REF!="Baja",'Mapa final'!#REF!="Catastrófico"),CONCATENATE("R10C",'Mapa final'!#REF!),"")</f>
        <v>#REF!</v>
      </c>
      <c r="AL45" s="49" t="e">
        <f>IF(AND('Mapa final'!#REF!="Baja",'Mapa final'!#REF!="Catastrófico"),CONCATENATE("R10C",'Mapa final'!#REF!),"")</f>
        <v>#REF!</v>
      </c>
      <c r="AM45" s="50" t="e">
        <f>IF(AND('Mapa final'!#REF!="Baja",'Mapa final'!#REF!="Catastrófico"),CONCATENATE("R10C",'Mapa final'!#REF!),"")</f>
        <v>#REF!</v>
      </c>
      <c r="AN45" s="70"/>
      <c r="AO45" s="378"/>
      <c r="AP45" s="379"/>
      <c r="AQ45" s="379"/>
      <c r="AR45" s="379"/>
      <c r="AS45" s="379"/>
      <c r="AT45" s="380"/>
    </row>
    <row r="46" spans="1:80" ht="46.5" customHeight="1" x14ac:dyDescent="0.35">
      <c r="A46" s="70"/>
      <c r="B46" s="253"/>
      <c r="C46" s="253"/>
      <c r="D46" s="254"/>
      <c r="E46" s="350" t="s">
        <v>109</v>
      </c>
      <c r="F46" s="351"/>
      <c r="G46" s="351"/>
      <c r="H46" s="351"/>
      <c r="I46" s="369"/>
      <c r="J46" s="60" t="str">
        <f ca="1">IF(AND('Mapa final'!$AA$9="Muy Baja",'Mapa final'!$AC$9="Leve"),CONCATENATE("R1C",'Mapa final'!$Q$9),"")</f>
        <v/>
      </c>
      <c r="K46" s="61" t="str">
        <f ca="1">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 ca="1">IF(AND('Mapa final'!$AA$9="Muy Baja",'Mapa final'!$AC$9="Menor"),CONCATENATE("R1C",'Mapa final'!$Q$9),"")</f>
        <v/>
      </c>
      <c r="Q46" s="61" t="str">
        <f ca="1">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 ca="1">IF(AND('Mapa final'!$AA$9="Muy Baja",'Mapa final'!$AC$9="Moderado"),CONCATENATE("R1C",'Mapa final'!$Q$9),"")</f>
        <v/>
      </c>
      <c r="W46" s="69" t="str">
        <f ca="1">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 ca="1">IF(AND('Mapa final'!$AA$9="Muy Baja",'Mapa final'!$AC$9="Mayor"),CONCATENATE("R1C",'Mapa final'!$Q$9),"")</f>
        <v/>
      </c>
      <c r="AC46" s="33" t="str">
        <f ca="1">IF(AND('Mapa final'!$AA$10="Muy Baja",'Mapa final'!$AC$10="Mayor"),CONCATENATE("R1C",'Mapa final'!$Q$10),"")</f>
        <v>R1C2</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 ca="1">IF(AND('Mapa final'!$AA$9="Muy Baja",'Mapa final'!$AC$9="Catastrófico"),CONCATENATE("R1C",'Mapa final'!$Q$9),"")</f>
        <v/>
      </c>
      <c r="AI46" s="36" t="str">
        <f ca="1">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53"/>
      <c r="C47" s="253"/>
      <c r="D47" s="254"/>
      <c r="E47" s="352"/>
      <c r="F47" s="353"/>
      <c r="G47" s="353"/>
      <c r="H47" s="353"/>
      <c r="I47" s="370"/>
      <c r="J47" s="63" t="e">
        <f>IF(AND('Mapa final'!#REF!="Muy Baja",'Mapa final'!#REF!="Leve"),CONCATENATE("R2C",'Mapa final'!#REF!),"")</f>
        <v>#REF!</v>
      </c>
      <c r="K47" s="64" t="e">
        <f>IF(AND('Mapa final'!#REF!="Muy Baja",'Mapa final'!#REF!="Leve"),CONCATENATE("R2C",'Mapa final'!#REF!),"")</f>
        <v>#REF!</v>
      </c>
      <c r="L47" s="64" t="e">
        <f>IF(AND('Mapa final'!#REF!="Muy Baja",'Mapa final'!#REF!="Leve"),CONCATENATE("R2C",'Mapa final'!#REF!),"")</f>
        <v>#REF!</v>
      </c>
      <c r="M47" s="64" t="e">
        <f>IF(AND('Mapa final'!#REF!="Muy Baja",'Mapa final'!#REF!="Leve"),CONCATENATE("R2C",'Mapa final'!#REF!),"")</f>
        <v>#REF!</v>
      </c>
      <c r="N47" s="64" t="e">
        <f>IF(AND('Mapa final'!#REF!="Muy Baja",'Mapa final'!#REF!="Leve"),CONCATENATE("R2C",'Mapa final'!#REF!),"")</f>
        <v>#REF!</v>
      </c>
      <c r="O47" s="65" t="e">
        <f>IF(AND('Mapa final'!#REF!="Muy Baja",'Mapa final'!#REF!="Leve"),CONCATENATE("R2C",'Mapa final'!#REF!),"")</f>
        <v>#REF!</v>
      </c>
      <c r="P47" s="63" t="e">
        <f>IF(AND('Mapa final'!#REF!="Muy Baja",'Mapa final'!#REF!="Menor"),CONCATENATE("R2C",'Mapa final'!#REF!),"")</f>
        <v>#REF!</v>
      </c>
      <c r="Q47" s="64" t="e">
        <f>IF(AND('Mapa final'!#REF!="Muy Baja",'Mapa final'!#REF!="Menor"),CONCATENATE("R2C",'Mapa final'!#REF!),"")</f>
        <v>#REF!</v>
      </c>
      <c r="R47" s="64" t="e">
        <f>IF(AND('Mapa final'!#REF!="Muy Baja",'Mapa final'!#REF!="Menor"),CONCATENATE("R2C",'Mapa final'!#REF!),"")</f>
        <v>#REF!</v>
      </c>
      <c r="S47" s="64" t="e">
        <f>IF(AND('Mapa final'!#REF!="Muy Baja",'Mapa final'!#REF!="Menor"),CONCATENATE("R2C",'Mapa final'!#REF!),"")</f>
        <v>#REF!</v>
      </c>
      <c r="T47" s="64" t="e">
        <f>IF(AND('Mapa final'!#REF!="Muy Baja",'Mapa final'!#REF!="Menor"),CONCATENATE("R2C",'Mapa final'!#REF!),"")</f>
        <v>#REF!</v>
      </c>
      <c r="U47" s="65" t="e">
        <f>IF(AND('Mapa final'!#REF!="Muy Baja",'Mapa final'!#REF!="Menor"),CONCATENATE("R2C",'Mapa final'!#REF!),"")</f>
        <v>#REF!</v>
      </c>
      <c r="V47" s="54" t="e">
        <f>IF(AND('Mapa final'!#REF!="Muy Baja",'Mapa final'!#REF!="Moderado"),CONCATENATE("R2C",'Mapa final'!#REF!),"")</f>
        <v>#REF!</v>
      </c>
      <c r="W47" s="55" t="e">
        <f>IF(AND('Mapa final'!#REF!="Muy Baja",'Mapa final'!#REF!="Moderado"),CONCATENATE("R2C",'Mapa final'!#REF!),"")</f>
        <v>#REF!</v>
      </c>
      <c r="X47" s="55" t="e">
        <f>IF(AND('Mapa final'!#REF!="Muy Baja",'Mapa final'!#REF!="Moderado"),CONCATENATE("R2C",'Mapa final'!#REF!),"")</f>
        <v>#REF!</v>
      </c>
      <c r="Y47" s="55" t="e">
        <f>IF(AND('Mapa final'!#REF!="Muy Baja",'Mapa final'!#REF!="Moderado"),CONCATENATE("R2C",'Mapa final'!#REF!),"")</f>
        <v>#REF!</v>
      </c>
      <c r="Z47" s="55" t="e">
        <f>IF(AND('Mapa final'!#REF!="Muy Baja",'Mapa final'!#REF!="Moderado"),CONCATENATE("R2C",'Mapa final'!#REF!),"")</f>
        <v>#REF!</v>
      </c>
      <c r="AA47" s="56" t="e">
        <f>IF(AND('Mapa final'!#REF!="Muy Baja",'Mapa final'!#REF!="Moderado"),CONCATENATE("R2C",'Mapa final'!#REF!),"")</f>
        <v>#REF!</v>
      </c>
      <c r="AB47" s="38" t="e">
        <f>IF(AND('Mapa final'!#REF!="Muy Baja",'Mapa final'!#REF!="Mayor"),CONCATENATE("R2C",'Mapa final'!#REF!),"")</f>
        <v>#REF!</v>
      </c>
      <c r="AC47" s="39" t="e">
        <f>IF(AND('Mapa final'!#REF!="Muy Baja",'Mapa final'!#REF!="Mayor"),CONCATENATE("R2C",'Mapa final'!#REF!),"")</f>
        <v>#REF!</v>
      </c>
      <c r="AD47" s="39" t="e">
        <f>IF(AND('Mapa final'!#REF!="Muy Baja",'Mapa final'!#REF!="Mayor"),CONCATENATE("R2C",'Mapa final'!#REF!),"")</f>
        <v>#REF!</v>
      </c>
      <c r="AE47" s="39" t="e">
        <f>IF(AND('Mapa final'!#REF!="Muy Baja",'Mapa final'!#REF!="Mayor"),CONCATENATE("R2C",'Mapa final'!#REF!),"")</f>
        <v>#REF!</v>
      </c>
      <c r="AF47" s="39" t="e">
        <f>IF(AND('Mapa final'!#REF!="Muy Baja",'Mapa final'!#REF!="Mayor"),CONCATENATE("R2C",'Mapa final'!#REF!),"")</f>
        <v>#REF!</v>
      </c>
      <c r="AG47" s="40" t="e">
        <f>IF(AND('Mapa final'!#REF!="Muy Baja",'Mapa final'!#REF!="Mayor"),CONCATENATE("R2C",'Mapa final'!#REF!),"")</f>
        <v>#REF!</v>
      </c>
      <c r="AH47" s="41" t="e">
        <f>IF(AND('Mapa final'!#REF!="Muy Baja",'Mapa final'!#REF!="Catastrófico"),CONCATENATE("R2C",'Mapa final'!#REF!),"")</f>
        <v>#REF!</v>
      </c>
      <c r="AI47" s="42" t="e">
        <f>IF(AND('Mapa final'!#REF!="Muy Baja",'Mapa final'!#REF!="Catastrófico"),CONCATENATE("R2C",'Mapa final'!#REF!),"")</f>
        <v>#REF!</v>
      </c>
      <c r="AJ47" s="42" t="e">
        <f>IF(AND('Mapa final'!#REF!="Muy Baja",'Mapa final'!#REF!="Catastrófico"),CONCATENATE("R2C",'Mapa final'!#REF!),"")</f>
        <v>#REF!</v>
      </c>
      <c r="AK47" s="42" t="e">
        <f>IF(AND('Mapa final'!#REF!="Muy Baja",'Mapa final'!#REF!="Catastrófico"),CONCATENATE("R2C",'Mapa final'!#REF!),"")</f>
        <v>#REF!</v>
      </c>
      <c r="AL47" s="42" t="e">
        <f>IF(AND('Mapa final'!#REF!="Muy Baja",'Mapa final'!#REF!="Catastrófico"),CONCATENATE("R2C",'Mapa final'!#REF!),"")</f>
        <v>#REF!</v>
      </c>
      <c r="AM47" s="43" t="e">
        <f>IF(AND('Mapa final'!#REF!="Muy Baja",'Mapa final'!#REF!="Catastrófico"),CONCATENATE("R2C",'Mapa final'!#REF!),"")</f>
        <v>#REF!</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53"/>
      <c r="C48" s="253"/>
      <c r="D48" s="254"/>
      <c r="E48" s="352"/>
      <c r="F48" s="353"/>
      <c r="G48" s="353"/>
      <c r="H48" s="353"/>
      <c r="I48" s="370"/>
      <c r="J48" s="63" t="e">
        <f>IF(AND('Mapa final'!#REF!="Muy Baja",'Mapa final'!#REF!="Leve"),CONCATENATE("R3C",'Mapa final'!#REF!),"")</f>
        <v>#REF!</v>
      </c>
      <c r="K48" s="64" t="e">
        <f>IF(AND('Mapa final'!#REF!="Muy Baja",'Mapa final'!#REF!="Leve"),CONCATENATE("R3C",'Mapa final'!#REF!),"")</f>
        <v>#REF!</v>
      </c>
      <c r="L48" s="64" t="e">
        <f>IF(AND('Mapa final'!#REF!="Muy Baja",'Mapa final'!#REF!="Leve"),CONCATENATE("R3C",'Mapa final'!#REF!),"")</f>
        <v>#REF!</v>
      </c>
      <c r="M48" s="64" t="e">
        <f>IF(AND('Mapa final'!#REF!="Muy Baja",'Mapa final'!#REF!="Leve"),CONCATENATE("R3C",'Mapa final'!#REF!),"")</f>
        <v>#REF!</v>
      </c>
      <c r="N48" s="64" t="e">
        <f>IF(AND('Mapa final'!#REF!="Muy Baja",'Mapa final'!#REF!="Leve"),CONCATENATE("R3C",'Mapa final'!#REF!),"")</f>
        <v>#REF!</v>
      </c>
      <c r="O48" s="65" t="e">
        <f>IF(AND('Mapa final'!#REF!="Muy Baja",'Mapa final'!#REF!="Leve"),CONCATENATE("R3C",'Mapa final'!#REF!),"")</f>
        <v>#REF!</v>
      </c>
      <c r="P48" s="63" t="e">
        <f>IF(AND('Mapa final'!#REF!="Muy Baja",'Mapa final'!#REF!="Menor"),CONCATENATE("R3C",'Mapa final'!#REF!),"")</f>
        <v>#REF!</v>
      </c>
      <c r="Q48" s="64" t="e">
        <f>IF(AND('Mapa final'!#REF!="Muy Baja",'Mapa final'!#REF!="Menor"),CONCATENATE("R3C",'Mapa final'!#REF!),"")</f>
        <v>#REF!</v>
      </c>
      <c r="R48" s="64" t="e">
        <f>IF(AND('Mapa final'!#REF!="Muy Baja",'Mapa final'!#REF!="Menor"),CONCATENATE("R3C",'Mapa final'!#REF!),"")</f>
        <v>#REF!</v>
      </c>
      <c r="S48" s="64" t="e">
        <f>IF(AND('Mapa final'!#REF!="Muy Baja",'Mapa final'!#REF!="Menor"),CONCATENATE("R3C",'Mapa final'!#REF!),"")</f>
        <v>#REF!</v>
      </c>
      <c r="T48" s="64" t="e">
        <f>IF(AND('Mapa final'!#REF!="Muy Baja",'Mapa final'!#REF!="Menor"),CONCATENATE("R3C",'Mapa final'!#REF!),"")</f>
        <v>#REF!</v>
      </c>
      <c r="U48" s="65" t="e">
        <f>IF(AND('Mapa final'!#REF!="Muy Baja",'Mapa final'!#REF!="Menor"),CONCATENATE("R3C",'Mapa final'!#REF!),"")</f>
        <v>#REF!</v>
      </c>
      <c r="V48" s="54" t="e">
        <f>IF(AND('Mapa final'!#REF!="Muy Baja",'Mapa final'!#REF!="Moderado"),CONCATENATE("R3C",'Mapa final'!#REF!),"")</f>
        <v>#REF!</v>
      </c>
      <c r="W48" s="55" t="e">
        <f>IF(AND('Mapa final'!#REF!="Muy Baja",'Mapa final'!#REF!="Moderado"),CONCATENATE("R3C",'Mapa final'!#REF!),"")</f>
        <v>#REF!</v>
      </c>
      <c r="X48" s="55" t="e">
        <f>IF(AND('Mapa final'!#REF!="Muy Baja",'Mapa final'!#REF!="Moderado"),CONCATENATE("R3C",'Mapa final'!#REF!),"")</f>
        <v>#REF!</v>
      </c>
      <c r="Y48" s="55" t="e">
        <f>IF(AND('Mapa final'!#REF!="Muy Baja",'Mapa final'!#REF!="Moderado"),CONCATENATE("R3C",'Mapa final'!#REF!),"")</f>
        <v>#REF!</v>
      </c>
      <c r="Z48" s="55" t="e">
        <f>IF(AND('Mapa final'!#REF!="Muy Baja",'Mapa final'!#REF!="Moderado"),CONCATENATE("R3C",'Mapa final'!#REF!),"")</f>
        <v>#REF!</v>
      </c>
      <c r="AA48" s="56" t="e">
        <f>IF(AND('Mapa final'!#REF!="Muy Baja",'Mapa final'!#REF!="Moderado"),CONCATENATE("R3C",'Mapa final'!#REF!),"")</f>
        <v>#REF!</v>
      </c>
      <c r="AB48" s="38" t="e">
        <f>IF(AND('Mapa final'!#REF!="Muy Baja",'Mapa final'!#REF!="Mayor"),CONCATENATE("R3C",'Mapa final'!#REF!),"")</f>
        <v>#REF!</v>
      </c>
      <c r="AC48" s="39" t="e">
        <f>IF(AND('Mapa final'!#REF!="Muy Baja",'Mapa final'!#REF!="Mayor"),CONCATENATE("R3C",'Mapa final'!#REF!),"")</f>
        <v>#REF!</v>
      </c>
      <c r="AD48" s="39" t="e">
        <f>IF(AND('Mapa final'!#REF!="Muy Baja",'Mapa final'!#REF!="Mayor"),CONCATENATE("R3C",'Mapa final'!#REF!),"")</f>
        <v>#REF!</v>
      </c>
      <c r="AE48" s="39" t="e">
        <f>IF(AND('Mapa final'!#REF!="Muy Baja",'Mapa final'!#REF!="Mayor"),CONCATENATE("R3C",'Mapa final'!#REF!),"")</f>
        <v>#REF!</v>
      </c>
      <c r="AF48" s="39" t="e">
        <f>IF(AND('Mapa final'!#REF!="Muy Baja",'Mapa final'!#REF!="Mayor"),CONCATENATE("R3C",'Mapa final'!#REF!),"")</f>
        <v>#REF!</v>
      </c>
      <c r="AG48" s="40" t="e">
        <f>IF(AND('Mapa final'!#REF!="Muy Baja",'Mapa final'!#REF!="Mayor"),CONCATENATE("R3C",'Mapa final'!#REF!),"")</f>
        <v>#REF!</v>
      </c>
      <c r="AH48" s="41" t="e">
        <f>IF(AND('Mapa final'!#REF!="Muy Baja",'Mapa final'!#REF!="Catastrófico"),CONCATENATE("R3C",'Mapa final'!#REF!),"")</f>
        <v>#REF!</v>
      </c>
      <c r="AI48" s="42" t="e">
        <f>IF(AND('Mapa final'!#REF!="Muy Baja",'Mapa final'!#REF!="Catastrófico"),CONCATENATE("R3C",'Mapa final'!#REF!),"")</f>
        <v>#REF!</v>
      </c>
      <c r="AJ48" s="42" t="e">
        <f>IF(AND('Mapa final'!#REF!="Muy Baja",'Mapa final'!#REF!="Catastrófico"),CONCATENATE("R3C",'Mapa final'!#REF!),"")</f>
        <v>#REF!</v>
      </c>
      <c r="AK48" s="42" t="e">
        <f>IF(AND('Mapa final'!#REF!="Muy Baja",'Mapa final'!#REF!="Catastrófico"),CONCATENATE("R3C",'Mapa final'!#REF!),"")</f>
        <v>#REF!</v>
      </c>
      <c r="AL48" s="42" t="e">
        <f>IF(AND('Mapa final'!#REF!="Muy Baja",'Mapa final'!#REF!="Catastrófico"),CONCATENATE("R3C",'Mapa final'!#REF!),"")</f>
        <v>#REF!</v>
      </c>
      <c r="AM48" s="43" t="e">
        <f>IF(AND('Mapa final'!#REF!="Muy Baja",'Mapa final'!#REF!="Catastrófico"),CONCATENATE("R3C",'Mapa final'!#REF!),"")</f>
        <v>#REF!</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53"/>
      <c r="C49" s="253"/>
      <c r="D49" s="254"/>
      <c r="E49" s="354"/>
      <c r="F49" s="355"/>
      <c r="G49" s="355"/>
      <c r="H49" s="355"/>
      <c r="I49" s="370"/>
      <c r="J49" s="63" t="e">
        <f>IF(AND('Mapa final'!#REF!="Muy Baja",'Mapa final'!#REF!="Leve"),CONCATENATE("R4C",'Mapa final'!#REF!),"")</f>
        <v>#REF!</v>
      </c>
      <c r="K49" s="64" t="e">
        <f>IF(AND('Mapa final'!#REF!="Muy Baja",'Mapa final'!#REF!="Leve"),CONCATENATE("R4C",'Mapa final'!#REF!),"")</f>
        <v>#REF!</v>
      </c>
      <c r="L49" s="64" t="e">
        <f>IF(AND('Mapa final'!#REF!="Muy Baja",'Mapa final'!#REF!="Leve"),CONCATENATE("R4C",'Mapa final'!#REF!),"")</f>
        <v>#REF!</v>
      </c>
      <c r="M49" s="64" t="e">
        <f>IF(AND('Mapa final'!#REF!="Muy Baja",'Mapa final'!#REF!="Leve"),CONCATENATE("R4C",'Mapa final'!#REF!),"")</f>
        <v>#REF!</v>
      </c>
      <c r="N49" s="64" t="e">
        <f>IF(AND('Mapa final'!#REF!="Muy Baja",'Mapa final'!#REF!="Leve"),CONCATENATE("R4C",'Mapa final'!#REF!),"")</f>
        <v>#REF!</v>
      </c>
      <c r="O49" s="65" t="e">
        <f>IF(AND('Mapa final'!#REF!="Muy Baja",'Mapa final'!#REF!="Leve"),CONCATENATE("R4C",'Mapa final'!#REF!),"")</f>
        <v>#REF!</v>
      </c>
      <c r="P49" s="63" t="e">
        <f>IF(AND('Mapa final'!#REF!="Muy Baja",'Mapa final'!#REF!="Menor"),CONCATENATE("R4C",'Mapa final'!#REF!),"")</f>
        <v>#REF!</v>
      </c>
      <c r="Q49" s="64" t="e">
        <f>IF(AND('Mapa final'!#REF!="Muy Baja",'Mapa final'!#REF!="Menor"),CONCATENATE("R4C",'Mapa final'!#REF!),"")</f>
        <v>#REF!</v>
      </c>
      <c r="R49" s="64" t="e">
        <f>IF(AND('Mapa final'!#REF!="Muy Baja",'Mapa final'!#REF!="Menor"),CONCATENATE("R4C",'Mapa final'!#REF!),"")</f>
        <v>#REF!</v>
      </c>
      <c r="S49" s="64" t="e">
        <f>IF(AND('Mapa final'!#REF!="Muy Baja",'Mapa final'!#REF!="Menor"),CONCATENATE("R4C",'Mapa final'!#REF!),"")</f>
        <v>#REF!</v>
      </c>
      <c r="T49" s="64" t="e">
        <f>IF(AND('Mapa final'!#REF!="Muy Baja",'Mapa final'!#REF!="Menor"),CONCATENATE("R4C",'Mapa final'!#REF!),"")</f>
        <v>#REF!</v>
      </c>
      <c r="U49" s="65" t="e">
        <f>IF(AND('Mapa final'!#REF!="Muy Baja",'Mapa final'!#REF!="Menor"),CONCATENATE("R4C",'Mapa final'!#REF!),"")</f>
        <v>#REF!</v>
      </c>
      <c r="V49" s="54" t="e">
        <f>IF(AND('Mapa final'!#REF!="Muy Baja",'Mapa final'!#REF!="Moderado"),CONCATENATE("R4C",'Mapa final'!#REF!),"")</f>
        <v>#REF!</v>
      </c>
      <c r="W49" s="55" t="e">
        <f>IF(AND('Mapa final'!#REF!="Muy Baja",'Mapa final'!#REF!="Moderado"),CONCATENATE("R4C",'Mapa final'!#REF!),"")</f>
        <v>#REF!</v>
      </c>
      <c r="X49" s="55" t="e">
        <f>IF(AND('Mapa final'!#REF!="Muy Baja",'Mapa final'!#REF!="Moderado"),CONCATENATE("R4C",'Mapa final'!#REF!),"")</f>
        <v>#REF!</v>
      </c>
      <c r="Y49" s="55" t="e">
        <f>IF(AND('Mapa final'!#REF!="Muy Baja",'Mapa final'!#REF!="Moderado"),CONCATENATE("R4C",'Mapa final'!#REF!),"")</f>
        <v>#REF!</v>
      </c>
      <c r="Z49" s="55" t="e">
        <f>IF(AND('Mapa final'!#REF!="Muy Baja",'Mapa final'!#REF!="Moderado"),CONCATENATE("R4C",'Mapa final'!#REF!),"")</f>
        <v>#REF!</v>
      </c>
      <c r="AA49" s="56" t="e">
        <f>IF(AND('Mapa final'!#REF!="Muy Baja",'Mapa final'!#REF!="Moderado"),CONCATENATE("R4C",'Mapa final'!#REF!),"")</f>
        <v>#REF!</v>
      </c>
      <c r="AB49" s="38" t="e">
        <f>IF(AND('Mapa final'!#REF!="Muy Baja",'Mapa final'!#REF!="Mayor"),CONCATENATE("R4C",'Mapa final'!#REF!),"")</f>
        <v>#REF!</v>
      </c>
      <c r="AC49" s="39" t="e">
        <f>IF(AND('Mapa final'!#REF!="Muy Baja",'Mapa final'!#REF!="Mayor"),CONCATENATE("R4C",'Mapa final'!#REF!),"")</f>
        <v>#REF!</v>
      </c>
      <c r="AD49" s="39" t="e">
        <f>IF(AND('Mapa final'!#REF!="Muy Baja",'Mapa final'!#REF!="Mayor"),CONCATENATE("R4C",'Mapa final'!#REF!),"")</f>
        <v>#REF!</v>
      </c>
      <c r="AE49" s="39" t="e">
        <f>IF(AND('Mapa final'!#REF!="Muy Baja",'Mapa final'!#REF!="Mayor"),CONCATENATE("R4C",'Mapa final'!#REF!),"")</f>
        <v>#REF!</v>
      </c>
      <c r="AF49" s="39" t="e">
        <f>IF(AND('Mapa final'!#REF!="Muy Baja",'Mapa final'!#REF!="Mayor"),CONCATENATE("R4C",'Mapa final'!#REF!),"")</f>
        <v>#REF!</v>
      </c>
      <c r="AG49" s="40" t="e">
        <f>IF(AND('Mapa final'!#REF!="Muy Baja",'Mapa final'!#REF!="Mayor"),CONCATENATE("R4C",'Mapa final'!#REF!),"")</f>
        <v>#REF!</v>
      </c>
      <c r="AH49" s="41" t="e">
        <f>IF(AND('Mapa final'!#REF!="Muy Baja",'Mapa final'!#REF!="Catastrófico"),CONCATENATE("R4C",'Mapa final'!#REF!),"")</f>
        <v>#REF!</v>
      </c>
      <c r="AI49" s="42" t="e">
        <f>IF(AND('Mapa final'!#REF!="Muy Baja",'Mapa final'!#REF!="Catastrófico"),CONCATENATE("R4C",'Mapa final'!#REF!),"")</f>
        <v>#REF!</v>
      </c>
      <c r="AJ49" s="42" t="e">
        <f>IF(AND('Mapa final'!#REF!="Muy Baja",'Mapa final'!#REF!="Catastrófico"),CONCATENATE("R4C",'Mapa final'!#REF!),"")</f>
        <v>#REF!</v>
      </c>
      <c r="AK49" s="42" t="e">
        <f>IF(AND('Mapa final'!#REF!="Muy Baja",'Mapa final'!#REF!="Catastrófico"),CONCATENATE("R4C",'Mapa final'!#REF!),"")</f>
        <v>#REF!</v>
      </c>
      <c r="AL49" s="42" t="e">
        <f>IF(AND('Mapa final'!#REF!="Muy Baja",'Mapa final'!#REF!="Catastrófico"),CONCATENATE("R4C",'Mapa final'!#REF!),"")</f>
        <v>#REF!</v>
      </c>
      <c r="AM49" s="43" t="e">
        <f>IF(AND('Mapa final'!#REF!="Muy Baja",'Mapa final'!#REF!="Catastrófico"),CONCATENATE("R4C",'Mapa final'!#REF!),"")</f>
        <v>#REF!</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53"/>
      <c r="C50" s="253"/>
      <c r="D50" s="254"/>
      <c r="E50" s="354"/>
      <c r="F50" s="355"/>
      <c r="G50" s="355"/>
      <c r="H50" s="355"/>
      <c r="I50" s="370"/>
      <c r="J50" s="63" t="e">
        <f>IF(AND('Mapa final'!#REF!="Muy Baja",'Mapa final'!#REF!="Leve"),CONCATENATE("R5C",'Mapa final'!#REF!),"")</f>
        <v>#REF!</v>
      </c>
      <c r="K50" s="64" t="e">
        <f>IF(AND('Mapa final'!#REF!="Muy Baja",'Mapa final'!#REF!="Leve"),CONCATENATE("R5C",'Mapa final'!#REF!),"")</f>
        <v>#REF!</v>
      </c>
      <c r="L50" s="64" t="e">
        <f>IF(AND('Mapa final'!#REF!="Muy Baja",'Mapa final'!#REF!="Leve"),CONCATENATE("R5C",'Mapa final'!#REF!),"")</f>
        <v>#REF!</v>
      </c>
      <c r="M50" s="64" t="e">
        <f>IF(AND('Mapa final'!#REF!="Muy Baja",'Mapa final'!#REF!="Leve"),CONCATENATE("R5C",'Mapa final'!#REF!),"")</f>
        <v>#REF!</v>
      </c>
      <c r="N50" s="64" t="e">
        <f>IF(AND('Mapa final'!#REF!="Muy Baja",'Mapa final'!#REF!="Leve"),CONCATENATE("R5C",'Mapa final'!#REF!),"")</f>
        <v>#REF!</v>
      </c>
      <c r="O50" s="65" t="e">
        <f>IF(AND('Mapa final'!#REF!="Muy Baja",'Mapa final'!#REF!="Leve"),CONCATENATE("R5C",'Mapa final'!#REF!),"")</f>
        <v>#REF!</v>
      </c>
      <c r="P50" s="63" t="e">
        <f>IF(AND('Mapa final'!#REF!="Muy Baja",'Mapa final'!#REF!="Menor"),CONCATENATE("R5C",'Mapa final'!#REF!),"")</f>
        <v>#REF!</v>
      </c>
      <c r="Q50" s="64" t="e">
        <f>IF(AND('Mapa final'!#REF!="Muy Baja",'Mapa final'!#REF!="Menor"),CONCATENATE("R5C",'Mapa final'!#REF!),"")</f>
        <v>#REF!</v>
      </c>
      <c r="R50" s="64" t="e">
        <f>IF(AND('Mapa final'!#REF!="Muy Baja",'Mapa final'!#REF!="Menor"),CONCATENATE("R5C",'Mapa final'!#REF!),"")</f>
        <v>#REF!</v>
      </c>
      <c r="S50" s="64" t="e">
        <f>IF(AND('Mapa final'!#REF!="Muy Baja",'Mapa final'!#REF!="Menor"),CONCATENATE("R5C",'Mapa final'!#REF!),"")</f>
        <v>#REF!</v>
      </c>
      <c r="T50" s="64" t="e">
        <f>IF(AND('Mapa final'!#REF!="Muy Baja",'Mapa final'!#REF!="Menor"),CONCATENATE("R5C",'Mapa final'!#REF!),"")</f>
        <v>#REF!</v>
      </c>
      <c r="U50" s="65" t="e">
        <f>IF(AND('Mapa final'!#REF!="Muy Baja",'Mapa final'!#REF!="Menor"),CONCATENATE("R5C",'Mapa final'!#REF!),"")</f>
        <v>#REF!</v>
      </c>
      <c r="V50" s="54" t="e">
        <f>IF(AND('Mapa final'!#REF!="Muy Baja",'Mapa final'!#REF!="Moderado"),CONCATENATE("R5C",'Mapa final'!#REF!),"")</f>
        <v>#REF!</v>
      </c>
      <c r="W50" s="55" t="e">
        <f>IF(AND('Mapa final'!#REF!="Muy Baja",'Mapa final'!#REF!="Moderado"),CONCATENATE("R5C",'Mapa final'!#REF!),"")</f>
        <v>#REF!</v>
      </c>
      <c r="X50" s="55" t="e">
        <f>IF(AND('Mapa final'!#REF!="Muy Baja",'Mapa final'!#REF!="Moderado"),CONCATENATE("R5C",'Mapa final'!#REF!),"")</f>
        <v>#REF!</v>
      </c>
      <c r="Y50" s="55" t="e">
        <f>IF(AND('Mapa final'!#REF!="Muy Baja",'Mapa final'!#REF!="Moderado"),CONCATENATE("R5C",'Mapa final'!#REF!),"")</f>
        <v>#REF!</v>
      </c>
      <c r="Z50" s="55" t="e">
        <f>IF(AND('Mapa final'!#REF!="Muy Baja",'Mapa final'!#REF!="Moderado"),CONCATENATE("R5C",'Mapa final'!#REF!),"")</f>
        <v>#REF!</v>
      </c>
      <c r="AA50" s="56" t="e">
        <f>IF(AND('Mapa final'!#REF!="Muy Baja",'Mapa final'!#REF!="Moderado"),CONCATENATE("R5C",'Mapa final'!#REF!),"")</f>
        <v>#REF!</v>
      </c>
      <c r="AB50" s="38" t="e">
        <f>IF(AND('Mapa final'!#REF!="Muy Baja",'Mapa final'!#REF!="Mayor"),CONCATENATE("R5C",'Mapa final'!#REF!),"")</f>
        <v>#REF!</v>
      </c>
      <c r="AC50" s="39" t="e">
        <f>IF(AND('Mapa final'!#REF!="Muy Baja",'Mapa final'!#REF!="Mayor"),CONCATENATE("R5C",'Mapa final'!#REF!),"")</f>
        <v>#REF!</v>
      </c>
      <c r="AD50" s="44" t="e">
        <f>IF(AND('Mapa final'!#REF!="Muy Baja",'Mapa final'!#REF!="Mayor"),CONCATENATE("R5C",'Mapa final'!#REF!),"")</f>
        <v>#REF!</v>
      </c>
      <c r="AE50" s="44" t="e">
        <f>IF(AND('Mapa final'!#REF!="Muy Baja",'Mapa final'!#REF!="Mayor"),CONCATENATE("R5C",'Mapa final'!#REF!),"")</f>
        <v>#REF!</v>
      </c>
      <c r="AF50" s="44" t="e">
        <f>IF(AND('Mapa final'!#REF!="Muy Baja",'Mapa final'!#REF!="Mayor"),CONCATENATE("R5C",'Mapa final'!#REF!),"")</f>
        <v>#REF!</v>
      </c>
      <c r="AG50" s="40" t="e">
        <f>IF(AND('Mapa final'!#REF!="Muy Baja",'Mapa final'!#REF!="Mayor"),CONCATENATE("R5C",'Mapa final'!#REF!),"")</f>
        <v>#REF!</v>
      </c>
      <c r="AH50" s="41" t="e">
        <f>IF(AND('Mapa final'!#REF!="Muy Baja",'Mapa final'!#REF!="Catastrófico"),CONCATENATE("R5C",'Mapa final'!#REF!),"")</f>
        <v>#REF!</v>
      </c>
      <c r="AI50" s="42" t="e">
        <f>IF(AND('Mapa final'!#REF!="Muy Baja",'Mapa final'!#REF!="Catastrófico"),CONCATENATE("R5C",'Mapa final'!#REF!),"")</f>
        <v>#REF!</v>
      </c>
      <c r="AJ50" s="42" t="e">
        <f>IF(AND('Mapa final'!#REF!="Muy Baja",'Mapa final'!#REF!="Catastrófico"),CONCATENATE("R5C",'Mapa final'!#REF!),"")</f>
        <v>#REF!</v>
      </c>
      <c r="AK50" s="42" t="e">
        <f>IF(AND('Mapa final'!#REF!="Muy Baja",'Mapa final'!#REF!="Catastrófico"),CONCATENATE("R5C",'Mapa final'!#REF!),"")</f>
        <v>#REF!</v>
      </c>
      <c r="AL50" s="42" t="e">
        <f>IF(AND('Mapa final'!#REF!="Muy Baja",'Mapa final'!#REF!="Catastrófico"),CONCATENATE("R5C",'Mapa final'!#REF!),"")</f>
        <v>#REF!</v>
      </c>
      <c r="AM50" s="43" t="e">
        <f>IF(AND('Mapa final'!#REF!="Muy Baja",'Mapa final'!#REF!="Catastrófico"),CONCATENATE("R5C",'Mapa final'!#REF!),"")</f>
        <v>#REF!</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53"/>
      <c r="C51" s="253"/>
      <c r="D51" s="254"/>
      <c r="E51" s="354"/>
      <c r="F51" s="355"/>
      <c r="G51" s="355"/>
      <c r="H51" s="355"/>
      <c r="I51" s="370"/>
      <c r="J51" s="63" t="e">
        <f>IF(AND('Mapa final'!#REF!="Muy Baja",'Mapa final'!#REF!="Leve"),CONCATENATE("R6C",'Mapa final'!#REF!),"")</f>
        <v>#REF!</v>
      </c>
      <c r="K51" s="64" t="e">
        <f>IF(AND('Mapa final'!#REF!="Muy Baja",'Mapa final'!#REF!="Leve"),CONCATENATE("R6C",'Mapa final'!#REF!),"")</f>
        <v>#REF!</v>
      </c>
      <c r="L51" s="64" t="e">
        <f>IF(AND('Mapa final'!#REF!="Muy Baja",'Mapa final'!#REF!="Leve"),CONCATENATE("R6C",'Mapa final'!#REF!),"")</f>
        <v>#REF!</v>
      </c>
      <c r="M51" s="64" t="e">
        <f>IF(AND('Mapa final'!#REF!="Muy Baja",'Mapa final'!#REF!="Leve"),CONCATENATE("R6C",'Mapa final'!#REF!),"")</f>
        <v>#REF!</v>
      </c>
      <c r="N51" s="64" t="e">
        <f>IF(AND('Mapa final'!#REF!="Muy Baja",'Mapa final'!#REF!="Leve"),CONCATENATE("R6C",'Mapa final'!#REF!),"")</f>
        <v>#REF!</v>
      </c>
      <c r="O51" s="65" t="e">
        <f>IF(AND('Mapa final'!#REF!="Muy Baja",'Mapa final'!#REF!="Leve"),CONCATENATE("R6C",'Mapa final'!#REF!),"")</f>
        <v>#REF!</v>
      </c>
      <c r="P51" s="63" t="e">
        <f>IF(AND('Mapa final'!#REF!="Muy Baja",'Mapa final'!#REF!="Menor"),CONCATENATE("R6C",'Mapa final'!#REF!),"")</f>
        <v>#REF!</v>
      </c>
      <c r="Q51" s="64" t="e">
        <f>IF(AND('Mapa final'!#REF!="Muy Baja",'Mapa final'!#REF!="Menor"),CONCATENATE("R6C",'Mapa final'!#REF!),"")</f>
        <v>#REF!</v>
      </c>
      <c r="R51" s="64" t="e">
        <f>IF(AND('Mapa final'!#REF!="Muy Baja",'Mapa final'!#REF!="Menor"),CONCATENATE("R6C",'Mapa final'!#REF!),"")</f>
        <v>#REF!</v>
      </c>
      <c r="S51" s="64" t="e">
        <f>IF(AND('Mapa final'!#REF!="Muy Baja",'Mapa final'!#REF!="Menor"),CONCATENATE("R6C",'Mapa final'!#REF!),"")</f>
        <v>#REF!</v>
      </c>
      <c r="T51" s="64" t="e">
        <f>IF(AND('Mapa final'!#REF!="Muy Baja",'Mapa final'!#REF!="Menor"),CONCATENATE("R6C",'Mapa final'!#REF!),"")</f>
        <v>#REF!</v>
      </c>
      <c r="U51" s="65" t="e">
        <f>IF(AND('Mapa final'!#REF!="Muy Baja",'Mapa final'!#REF!="Menor"),CONCATENATE("R6C",'Mapa final'!#REF!),"")</f>
        <v>#REF!</v>
      </c>
      <c r="V51" s="54" t="e">
        <f>IF(AND('Mapa final'!#REF!="Muy Baja",'Mapa final'!#REF!="Moderado"),CONCATENATE("R6C",'Mapa final'!#REF!),"")</f>
        <v>#REF!</v>
      </c>
      <c r="W51" s="55" t="e">
        <f>IF(AND('Mapa final'!#REF!="Muy Baja",'Mapa final'!#REF!="Moderado"),CONCATENATE("R6C",'Mapa final'!#REF!),"")</f>
        <v>#REF!</v>
      </c>
      <c r="X51" s="55" t="e">
        <f>IF(AND('Mapa final'!#REF!="Muy Baja",'Mapa final'!#REF!="Moderado"),CONCATENATE("R6C",'Mapa final'!#REF!),"")</f>
        <v>#REF!</v>
      </c>
      <c r="Y51" s="55" t="e">
        <f>IF(AND('Mapa final'!#REF!="Muy Baja",'Mapa final'!#REF!="Moderado"),CONCATENATE("R6C",'Mapa final'!#REF!),"")</f>
        <v>#REF!</v>
      </c>
      <c r="Z51" s="55" t="e">
        <f>IF(AND('Mapa final'!#REF!="Muy Baja",'Mapa final'!#REF!="Moderado"),CONCATENATE("R6C",'Mapa final'!#REF!),"")</f>
        <v>#REF!</v>
      </c>
      <c r="AA51" s="56" t="e">
        <f>IF(AND('Mapa final'!#REF!="Muy Baja",'Mapa final'!#REF!="Moderado"),CONCATENATE("R6C",'Mapa final'!#REF!),"")</f>
        <v>#REF!</v>
      </c>
      <c r="AB51" s="38" t="e">
        <f>IF(AND('Mapa final'!#REF!="Muy Baja",'Mapa final'!#REF!="Mayor"),CONCATENATE("R6C",'Mapa final'!#REF!),"")</f>
        <v>#REF!</v>
      </c>
      <c r="AC51" s="39" t="e">
        <f>IF(AND('Mapa final'!#REF!="Muy Baja",'Mapa final'!#REF!="Mayor"),CONCATENATE("R6C",'Mapa final'!#REF!),"")</f>
        <v>#REF!</v>
      </c>
      <c r="AD51" s="44" t="e">
        <f>IF(AND('Mapa final'!#REF!="Muy Baja",'Mapa final'!#REF!="Mayor"),CONCATENATE("R6C",'Mapa final'!#REF!),"")</f>
        <v>#REF!</v>
      </c>
      <c r="AE51" s="44" t="e">
        <f>IF(AND('Mapa final'!#REF!="Muy Baja",'Mapa final'!#REF!="Mayor"),CONCATENATE("R6C",'Mapa final'!#REF!),"")</f>
        <v>#REF!</v>
      </c>
      <c r="AF51" s="44" t="e">
        <f>IF(AND('Mapa final'!#REF!="Muy Baja",'Mapa final'!#REF!="Mayor"),CONCATENATE("R6C",'Mapa final'!#REF!),"")</f>
        <v>#REF!</v>
      </c>
      <c r="AG51" s="40" t="e">
        <f>IF(AND('Mapa final'!#REF!="Muy Baja",'Mapa final'!#REF!="Mayor"),CONCATENATE("R6C",'Mapa final'!#REF!),"")</f>
        <v>#REF!</v>
      </c>
      <c r="AH51" s="41" t="e">
        <f>IF(AND('Mapa final'!#REF!="Muy Baja",'Mapa final'!#REF!="Catastrófico"),CONCATENATE("R6C",'Mapa final'!#REF!),"")</f>
        <v>#REF!</v>
      </c>
      <c r="AI51" s="42" t="e">
        <f>IF(AND('Mapa final'!#REF!="Muy Baja",'Mapa final'!#REF!="Catastrófico"),CONCATENATE("R6C",'Mapa final'!#REF!),"")</f>
        <v>#REF!</v>
      </c>
      <c r="AJ51" s="42" t="e">
        <f>IF(AND('Mapa final'!#REF!="Muy Baja",'Mapa final'!#REF!="Catastrófico"),CONCATENATE("R6C",'Mapa final'!#REF!),"")</f>
        <v>#REF!</v>
      </c>
      <c r="AK51" s="42" t="e">
        <f>IF(AND('Mapa final'!#REF!="Muy Baja",'Mapa final'!#REF!="Catastrófico"),CONCATENATE("R6C",'Mapa final'!#REF!),"")</f>
        <v>#REF!</v>
      </c>
      <c r="AL51" s="42" t="e">
        <f>IF(AND('Mapa final'!#REF!="Muy Baja",'Mapa final'!#REF!="Catastrófico"),CONCATENATE("R6C",'Mapa final'!#REF!),"")</f>
        <v>#REF!</v>
      </c>
      <c r="AM51" s="43" t="e">
        <f>IF(AND('Mapa final'!#REF!="Muy Baja",'Mapa final'!#REF!="Catastrófico"),CONCATENATE("R6C",'Mapa final'!#REF!),"")</f>
        <v>#REF!</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53"/>
      <c r="C52" s="253"/>
      <c r="D52" s="254"/>
      <c r="E52" s="354"/>
      <c r="F52" s="355"/>
      <c r="G52" s="355"/>
      <c r="H52" s="355"/>
      <c r="I52" s="370"/>
      <c r="J52" s="63" t="e">
        <f>IF(AND('Mapa final'!#REF!="Muy Baja",'Mapa final'!#REF!="Leve"),CONCATENATE("R7C",'Mapa final'!#REF!),"")</f>
        <v>#REF!</v>
      </c>
      <c r="K52" s="64" t="e">
        <f>IF(AND('Mapa final'!#REF!="Muy Baja",'Mapa final'!#REF!="Leve"),CONCATENATE("R7C",'Mapa final'!#REF!),"")</f>
        <v>#REF!</v>
      </c>
      <c r="L52" s="64" t="e">
        <f>IF(AND('Mapa final'!#REF!="Muy Baja",'Mapa final'!#REF!="Leve"),CONCATENATE("R7C",'Mapa final'!#REF!),"")</f>
        <v>#REF!</v>
      </c>
      <c r="M52" s="64" t="e">
        <f>IF(AND('Mapa final'!#REF!="Muy Baja",'Mapa final'!#REF!="Leve"),CONCATENATE("R7C",'Mapa final'!#REF!),"")</f>
        <v>#REF!</v>
      </c>
      <c r="N52" s="64" t="e">
        <f>IF(AND('Mapa final'!#REF!="Muy Baja",'Mapa final'!#REF!="Leve"),CONCATENATE("R7C",'Mapa final'!#REF!),"")</f>
        <v>#REF!</v>
      </c>
      <c r="O52" s="65" t="e">
        <f>IF(AND('Mapa final'!#REF!="Muy Baja",'Mapa final'!#REF!="Leve"),CONCATENATE("R7C",'Mapa final'!#REF!),"")</f>
        <v>#REF!</v>
      </c>
      <c r="P52" s="63" t="e">
        <f>IF(AND('Mapa final'!#REF!="Muy Baja",'Mapa final'!#REF!="Menor"),CONCATENATE("R7C",'Mapa final'!#REF!),"")</f>
        <v>#REF!</v>
      </c>
      <c r="Q52" s="64" t="e">
        <f>IF(AND('Mapa final'!#REF!="Muy Baja",'Mapa final'!#REF!="Menor"),CONCATENATE("R7C",'Mapa final'!#REF!),"")</f>
        <v>#REF!</v>
      </c>
      <c r="R52" s="64" t="e">
        <f>IF(AND('Mapa final'!#REF!="Muy Baja",'Mapa final'!#REF!="Menor"),CONCATENATE("R7C",'Mapa final'!#REF!),"")</f>
        <v>#REF!</v>
      </c>
      <c r="S52" s="64" t="e">
        <f>IF(AND('Mapa final'!#REF!="Muy Baja",'Mapa final'!#REF!="Menor"),CONCATENATE("R7C",'Mapa final'!#REF!),"")</f>
        <v>#REF!</v>
      </c>
      <c r="T52" s="64" t="e">
        <f>IF(AND('Mapa final'!#REF!="Muy Baja",'Mapa final'!#REF!="Menor"),CONCATENATE("R7C",'Mapa final'!#REF!),"")</f>
        <v>#REF!</v>
      </c>
      <c r="U52" s="65" t="e">
        <f>IF(AND('Mapa final'!#REF!="Muy Baja",'Mapa final'!#REF!="Menor"),CONCATENATE("R7C",'Mapa final'!#REF!),"")</f>
        <v>#REF!</v>
      </c>
      <c r="V52" s="54" t="e">
        <f>IF(AND('Mapa final'!#REF!="Muy Baja",'Mapa final'!#REF!="Moderado"),CONCATENATE("R7C",'Mapa final'!#REF!),"")</f>
        <v>#REF!</v>
      </c>
      <c r="W52" s="55" t="e">
        <f>IF(AND('Mapa final'!#REF!="Muy Baja",'Mapa final'!#REF!="Moderado"),CONCATENATE("R7C",'Mapa final'!#REF!),"")</f>
        <v>#REF!</v>
      </c>
      <c r="X52" s="55" t="e">
        <f>IF(AND('Mapa final'!#REF!="Muy Baja",'Mapa final'!#REF!="Moderado"),CONCATENATE("R7C",'Mapa final'!#REF!),"")</f>
        <v>#REF!</v>
      </c>
      <c r="Y52" s="55" t="e">
        <f>IF(AND('Mapa final'!#REF!="Muy Baja",'Mapa final'!#REF!="Moderado"),CONCATENATE("R7C",'Mapa final'!#REF!),"")</f>
        <v>#REF!</v>
      </c>
      <c r="Z52" s="55" t="e">
        <f>IF(AND('Mapa final'!#REF!="Muy Baja",'Mapa final'!#REF!="Moderado"),CONCATENATE("R7C",'Mapa final'!#REF!),"")</f>
        <v>#REF!</v>
      </c>
      <c r="AA52" s="56" t="e">
        <f>IF(AND('Mapa final'!#REF!="Muy Baja",'Mapa final'!#REF!="Moderado"),CONCATENATE("R7C",'Mapa final'!#REF!),"")</f>
        <v>#REF!</v>
      </c>
      <c r="AB52" s="38" t="e">
        <f>IF(AND('Mapa final'!#REF!="Muy Baja",'Mapa final'!#REF!="Mayor"),CONCATENATE("R7C",'Mapa final'!#REF!),"")</f>
        <v>#REF!</v>
      </c>
      <c r="AC52" s="39" t="e">
        <f>IF(AND('Mapa final'!#REF!="Muy Baja",'Mapa final'!#REF!="Mayor"),CONCATENATE("R7C",'Mapa final'!#REF!),"")</f>
        <v>#REF!</v>
      </c>
      <c r="AD52" s="44" t="e">
        <f>IF(AND('Mapa final'!#REF!="Muy Baja",'Mapa final'!#REF!="Mayor"),CONCATENATE("R7C",'Mapa final'!#REF!),"")</f>
        <v>#REF!</v>
      </c>
      <c r="AE52" s="44" t="e">
        <f>IF(AND('Mapa final'!#REF!="Muy Baja",'Mapa final'!#REF!="Mayor"),CONCATENATE("R7C",'Mapa final'!#REF!),"")</f>
        <v>#REF!</v>
      </c>
      <c r="AF52" s="44" t="e">
        <f>IF(AND('Mapa final'!#REF!="Muy Baja",'Mapa final'!#REF!="Mayor"),CONCATENATE("R7C",'Mapa final'!#REF!),"")</f>
        <v>#REF!</v>
      </c>
      <c r="AG52" s="40" t="e">
        <f>IF(AND('Mapa final'!#REF!="Muy Baja",'Mapa final'!#REF!="Mayor"),CONCATENATE("R7C",'Mapa final'!#REF!),"")</f>
        <v>#REF!</v>
      </c>
      <c r="AH52" s="41" t="e">
        <f>IF(AND('Mapa final'!#REF!="Muy Baja",'Mapa final'!#REF!="Catastrófico"),CONCATENATE("R7C",'Mapa final'!#REF!),"")</f>
        <v>#REF!</v>
      </c>
      <c r="AI52" s="42" t="e">
        <f>IF(AND('Mapa final'!#REF!="Muy Baja",'Mapa final'!#REF!="Catastrófico"),CONCATENATE("R7C",'Mapa final'!#REF!),"")</f>
        <v>#REF!</v>
      </c>
      <c r="AJ52" s="42" t="e">
        <f>IF(AND('Mapa final'!#REF!="Muy Baja",'Mapa final'!#REF!="Catastrófico"),CONCATENATE("R7C",'Mapa final'!#REF!),"")</f>
        <v>#REF!</v>
      </c>
      <c r="AK52" s="42" t="e">
        <f>IF(AND('Mapa final'!#REF!="Muy Baja",'Mapa final'!#REF!="Catastrófico"),CONCATENATE("R7C",'Mapa final'!#REF!),"")</f>
        <v>#REF!</v>
      </c>
      <c r="AL52" s="42" t="e">
        <f>IF(AND('Mapa final'!#REF!="Muy Baja",'Mapa final'!#REF!="Catastrófico"),CONCATENATE("R7C",'Mapa final'!#REF!),"")</f>
        <v>#REF!</v>
      </c>
      <c r="AM52" s="43" t="e">
        <f>IF(AND('Mapa final'!#REF!="Muy Baja",'Mapa final'!#REF!="Catastrófico"),CONCATENATE("R7C",'Mapa final'!#REF!),"")</f>
        <v>#REF!</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53"/>
      <c r="C53" s="253"/>
      <c r="D53" s="254"/>
      <c r="E53" s="354"/>
      <c r="F53" s="355"/>
      <c r="G53" s="355"/>
      <c r="H53" s="355"/>
      <c r="I53" s="370"/>
      <c r="J53" s="63" t="e">
        <f>IF(AND('Mapa final'!#REF!="Muy Baja",'Mapa final'!#REF!="Leve"),CONCATENATE("R8C",'Mapa final'!#REF!),"")</f>
        <v>#REF!</v>
      </c>
      <c r="K53" s="64" t="e">
        <f>IF(AND('Mapa final'!#REF!="Muy Baja",'Mapa final'!#REF!="Leve"),CONCATENATE("R8C",'Mapa final'!#REF!),"")</f>
        <v>#REF!</v>
      </c>
      <c r="L53" s="64" t="e">
        <f>IF(AND('Mapa final'!#REF!="Muy Baja",'Mapa final'!#REF!="Leve"),CONCATENATE("R8C",'Mapa final'!#REF!),"")</f>
        <v>#REF!</v>
      </c>
      <c r="M53" s="64" t="e">
        <f>IF(AND('Mapa final'!#REF!="Muy Baja",'Mapa final'!#REF!="Leve"),CONCATENATE("R8C",'Mapa final'!#REF!),"")</f>
        <v>#REF!</v>
      </c>
      <c r="N53" s="64" t="e">
        <f>IF(AND('Mapa final'!#REF!="Muy Baja",'Mapa final'!#REF!="Leve"),CONCATENATE("R8C",'Mapa final'!#REF!),"")</f>
        <v>#REF!</v>
      </c>
      <c r="O53" s="65" t="e">
        <f>IF(AND('Mapa final'!#REF!="Muy Baja",'Mapa final'!#REF!="Leve"),CONCATENATE("R8C",'Mapa final'!#REF!),"")</f>
        <v>#REF!</v>
      </c>
      <c r="P53" s="63" t="e">
        <f>IF(AND('Mapa final'!#REF!="Muy Baja",'Mapa final'!#REF!="Menor"),CONCATENATE("R8C",'Mapa final'!#REF!),"")</f>
        <v>#REF!</v>
      </c>
      <c r="Q53" s="64" t="e">
        <f>IF(AND('Mapa final'!#REF!="Muy Baja",'Mapa final'!#REF!="Menor"),CONCATENATE("R8C",'Mapa final'!#REF!),"")</f>
        <v>#REF!</v>
      </c>
      <c r="R53" s="64" t="e">
        <f>IF(AND('Mapa final'!#REF!="Muy Baja",'Mapa final'!#REF!="Menor"),CONCATENATE("R8C",'Mapa final'!#REF!),"")</f>
        <v>#REF!</v>
      </c>
      <c r="S53" s="64" t="e">
        <f>IF(AND('Mapa final'!#REF!="Muy Baja",'Mapa final'!#REF!="Menor"),CONCATENATE("R8C",'Mapa final'!#REF!),"")</f>
        <v>#REF!</v>
      </c>
      <c r="T53" s="64" t="e">
        <f>IF(AND('Mapa final'!#REF!="Muy Baja",'Mapa final'!#REF!="Menor"),CONCATENATE("R8C",'Mapa final'!#REF!),"")</f>
        <v>#REF!</v>
      </c>
      <c r="U53" s="65" t="e">
        <f>IF(AND('Mapa final'!#REF!="Muy Baja",'Mapa final'!#REF!="Menor"),CONCATENATE("R8C",'Mapa final'!#REF!),"")</f>
        <v>#REF!</v>
      </c>
      <c r="V53" s="54" t="e">
        <f>IF(AND('Mapa final'!#REF!="Muy Baja",'Mapa final'!#REF!="Moderado"),CONCATENATE("R8C",'Mapa final'!#REF!),"")</f>
        <v>#REF!</v>
      </c>
      <c r="W53" s="55" t="e">
        <f>IF(AND('Mapa final'!#REF!="Muy Baja",'Mapa final'!#REF!="Moderado"),CONCATENATE("R8C",'Mapa final'!#REF!),"")</f>
        <v>#REF!</v>
      </c>
      <c r="X53" s="55" t="e">
        <f>IF(AND('Mapa final'!#REF!="Muy Baja",'Mapa final'!#REF!="Moderado"),CONCATENATE("R8C",'Mapa final'!#REF!),"")</f>
        <v>#REF!</v>
      </c>
      <c r="Y53" s="55" t="e">
        <f>IF(AND('Mapa final'!#REF!="Muy Baja",'Mapa final'!#REF!="Moderado"),CONCATENATE("R8C",'Mapa final'!#REF!),"")</f>
        <v>#REF!</v>
      </c>
      <c r="Z53" s="55" t="e">
        <f>IF(AND('Mapa final'!#REF!="Muy Baja",'Mapa final'!#REF!="Moderado"),CONCATENATE("R8C",'Mapa final'!#REF!),"")</f>
        <v>#REF!</v>
      </c>
      <c r="AA53" s="56" t="e">
        <f>IF(AND('Mapa final'!#REF!="Muy Baja",'Mapa final'!#REF!="Moderado"),CONCATENATE("R8C",'Mapa final'!#REF!),"")</f>
        <v>#REF!</v>
      </c>
      <c r="AB53" s="38" t="e">
        <f>IF(AND('Mapa final'!#REF!="Muy Baja",'Mapa final'!#REF!="Mayor"),CONCATENATE("R8C",'Mapa final'!#REF!),"")</f>
        <v>#REF!</v>
      </c>
      <c r="AC53" s="39" t="e">
        <f>IF(AND('Mapa final'!#REF!="Muy Baja",'Mapa final'!#REF!="Mayor"),CONCATENATE("R8C",'Mapa final'!#REF!),"")</f>
        <v>#REF!</v>
      </c>
      <c r="AD53" s="44" t="e">
        <f>IF(AND('Mapa final'!#REF!="Muy Baja",'Mapa final'!#REF!="Mayor"),CONCATENATE("R8C",'Mapa final'!#REF!),"")</f>
        <v>#REF!</v>
      </c>
      <c r="AE53" s="44" t="e">
        <f>IF(AND('Mapa final'!#REF!="Muy Baja",'Mapa final'!#REF!="Mayor"),CONCATENATE("R8C",'Mapa final'!#REF!),"")</f>
        <v>#REF!</v>
      </c>
      <c r="AF53" s="44" t="e">
        <f>IF(AND('Mapa final'!#REF!="Muy Baja",'Mapa final'!#REF!="Mayor"),CONCATENATE("R8C",'Mapa final'!#REF!),"")</f>
        <v>#REF!</v>
      </c>
      <c r="AG53" s="40" t="e">
        <f>IF(AND('Mapa final'!#REF!="Muy Baja",'Mapa final'!#REF!="Mayor"),CONCATENATE("R8C",'Mapa final'!#REF!),"")</f>
        <v>#REF!</v>
      </c>
      <c r="AH53" s="41" t="e">
        <f>IF(AND('Mapa final'!#REF!="Muy Baja",'Mapa final'!#REF!="Catastrófico"),CONCATENATE("R8C",'Mapa final'!#REF!),"")</f>
        <v>#REF!</v>
      </c>
      <c r="AI53" s="42" t="e">
        <f>IF(AND('Mapa final'!#REF!="Muy Baja",'Mapa final'!#REF!="Catastrófico"),CONCATENATE("R8C",'Mapa final'!#REF!),"")</f>
        <v>#REF!</v>
      </c>
      <c r="AJ53" s="42" t="e">
        <f>IF(AND('Mapa final'!#REF!="Muy Baja",'Mapa final'!#REF!="Catastrófico"),CONCATENATE("R8C",'Mapa final'!#REF!),"")</f>
        <v>#REF!</v>
      </c>
      <c r="AK53" s="42" t="e">
        <f>IF(AND('Mapa final'!#REF!="Muy Baja",'Mapa final'!#REF!="Catastrófico"),CONCATENATE("R8C",'Mapa final'!#REF!),"")</f>
        <v>#REF!</v>
      </c>
      <c r="AL53" s="42" t="e">
        <f>IF(AND('Mapa final'!#REF!="Muy Baja",'Mapa final'!#REF!="Catastrófico"),CONCATENATE("R8C",'Mapa final'!#REF!),"")</f>
        <v>#REF!</v>
      </c>
      <c r="AM53" s="43" t="e">
        <f>IF(AND('Mapa final'!#REF!="Muy Baja",'Mapa final'!#REF!="Catastrófico"),CONCATENATE("R8C",'Mapa final'!#REF!),"")</f>
        <v>#REF!</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53"/>
      <c r="C54" s="253"/>
      <c r="D54" s="254"/>
      <c r="E54" s="354"/>
      <c r="F54" s="355"/>
      <c r="G54" s="355"/>
      <c r="H54" s="355"/>
      <c r="I54" s="370"/>
      <c r="J54" s="63" t="e">
        <f>IF(AND('Mapa final'!#REF!="Muy Baja",'Mapa final'!#REF!="Leve"),CONCATENATE("R9C",'Mapa final'!#REF!),"")</f>
        <v>#REF!</v>
      </c>
      <c r="K54" s="64" t="e">
        <f>IF(AND('Mapa final'!#REF!="Muy Baja",'Mapa final'!#REF!="Leve"),CONCATENATE("R9C",'Mapa final'!#REF!),"")</f>
        <v>#REF!</v>
      </c>
      <c r="L54" s="64" t="e">
        <f>IF(AND('Mapa final'!#REF!="Muy Baja",'Mapa final'!#REF!="Leve"),CONCATENATE("R9C",'Mapa final'!#REF!),"")</f>
        <v>#REF!</v>
      </c>
      <c r="M54" s="64" t="e">
        <f>IF(AND('Mapa final'!#REF!="Muy Baja",'Mapa final'!#REF!="Leve"),CONCATENATE("R9C",'Mapa final'!#REF!),"")</f>
        <v>#REF!</v>
      </c>
      <c r="N54" s="64" t="e">
        <f>IF(AND('Mapa final'!#REF!="Muy Baja",'Mapa final'!#REF!="Leve"),CONCATENATE("R9C",'Mapa final'!#REF!),"")</f>
        <v>#REF!</v>
      </c>
      <c r="O54" s="65" t="e">
        <f>IF(AND('Mapa final'!#REF!="Muy Baja",'Mapa final'!#REF!="Leve"),CONCATENATE("R9C",'Mapa final'!#REF!),"")</f>
        <v>#REF!</v>
      </c>
      <c r="P54" s="63" t="e">
        <f>IF(AND('Mapa final'!#REF!="Muy Baja",'Mapa final'!#REF!="Menor"),CONCATENATE("R9C",'Mapa final'!#REF!),"")</f>
        <v>#REF!</v>
      </c>
      <c r="Q54" s="64" t="e">
        <f>IF(AND('Mapa final'!#REF!="Muy Baja",'Mapa final'!#REF!="Menor"),CONCATENATE("R9C",'Mapa final'!#REF!),"")</f>
        <v>#REF!</v>
      </c>
      <c r="R54" s="64" t="e">
        <f>IF(AND('Mapa final'!#REF!="Muy Baja",'Mapa final'!#REF!="Menor"),CONCATENATE("R9C",'Mapa final'!#REF!),"")</f>
        <v>#REF!</v>
      </c>
      <c r="S54" s="64" t="e">
        <f>IF(AND('Mapa final'!#REF!="Muy Baja",'Mapa final'!#REF!="Menor"),CONCATENATE("R9C",'Mapa final'!#REF!),"")</f>
        <v>#REF!</v>
      </c>
      <c r="T54" s="64" t="e">
        <f>IF(AND('Mapa final'!#REF!="Muy Baja",'Mapa final'!#REF!="Menor"),CONCATENATE("R9C",'Mapa final'!#REF!),"")</f>
        <v>#REF!</v>
      </c>
      <c r="U54" s="65" t="e">
        <f>IF(AND('Mapa final'!#REF!="Muy Baja",'Mapa final'!#REF!="Menor"),CONCATENATE("R9C",'Mapa final'!#REF!),"")</f>
        <v>#REF!</v>
      </c>
      <c r="V54" s="54" t="e">
        <f>IF(AND('Mapa final'!#REF!="Muy Baja",'Mapa final'!#REF!="Moderado"),CONCATENATE("R9C",'Mapa final'!#REF!),"")</f>
        <v>#REF!</v>
      </c>
      <c r="W54" s="55" t="e">
        <f>IF(AND('Mapa final'!#REF!="Muy Baja",'Mapa final'!#REF!="Moderado"),CONCATENATE("R9C",'Mapa final'!#REF!),"")</f>
        <v>#REF!</v>
      </c>
      <c r="X54" s="55" t="e">
        <f>IF(AND('Mapa final'!#REF!="Muy Baja",'Mapa final'!#REF!="Moderado"),CONCATENATE("R9C",'Mapa final'!#REF!),"")</f>
        <v>#REF!</v>
      </c>
      <c r="Y54" s="55" t="e">
        <f>IF(AND('Mapa final'!#REF!="Muy Baja",'Mapa final'!#REF!="Moderado"),CONCATENATE("R9C",'Mapa final'!#REF!),"")</f>
        <v>#REF!</v>
      </c>
      <c r="Z54" s="55" t="e">
        <f>IF(AND('Mapa final'!#REF!="Muy Baja",'Mapa final'!#REF!="Moderado"),CONCATENATE("R9C",'Mapa final'!#REF!),"")</f>
        <v>#REF!</v>
      </c>
      <c r="AA54" s="56" t="e">
        <f>IF(AND('Mapa final'!#REF!="Muy Baja",'Mapa final'!#REF!="Moderado"),CONCATENATE("R9C",'Mapa final'!#REF!),"")</f>
        <v>#REF!</v>
      </c>
      <c r="AB54" s="38" t="e">
        <f>IF(AND('Mapa final'!#REF!="Muy Baja",'Mapa final'!#REF!="Mayor"),CONCATENATE("R9C",'Mapa final'!#REF!),"")</f>
        <v>#REF!</v>
      </c>
      <c r="AC54" s="39" t="e">
        <f>IF(AND('Mapa final'!#REF!="Muy Baja",'Mapa final'!#REF!="Mayor"),CONCATENATE("R9C",'Mapa final'!#REF!),"")</f>
        <v>#REF!</v>
      </c>
      <c r="AD54" s="44" t="e">
        <f>IF(AND('Mapa final'!#REF!="Muy Baja",'Mapa final'!#REF!="Mayor"),CONCATENATE("R9C",'Mapa final'!#REF!),"")</f>
        <v>#REF!</v>
      </c>
      <c r="AE54" s="44" t="e">
        <f>IF(AND('Mapa final'!#REF!="Muy Baja",'Mapa final'!#REF!="Mayor"),CONCATENATE("R9C",'Mapa final'!#REF!),"")</f>
        <v>#REF!</v>
      </c>
      <c r="AF54" s="44" t="e">
        <f>IF(AND('Mapa final'!#REF!="Muy Baja",'Mapa final'!#REF!="Mayor"),CONCATENATE("R9C",'Mapa final'!#REF!),"")</f>
        <v>#REF!</v>
      </c>
      <c r="AG54" s="40" t="e">
        <f>IF(AND('Mapa final'!#REF!="Muy Baja",'Mapa final'!#REF!="Mayor"),CONCATENATE("R9C",'Mapa final'!#REF!),"")</f>
        <v>#REF!</v>
      </c>
      <c r="AH54" s="41" t="e">
        <f>IF(AND('Mapa final'!#REF!="Muy Baja",'Mapa final'!#REF!="Catastrófico"),CONCATENATE("R9C",'Mapa final'!#REF!),"")</f>
        <v>#REF!</v>
      </c>
      <c r="AI54" s="42" t="e">
        <f>IF(AND('Mapa final'!#REF!="Muy Baja",'Mapa final'!#REF!="Catastrófico"),CONCATENATE("R9C",'Mapa final'!#REF!),"")</f>
        <v>#REF!</v>
      </c>
      <c r="AJ54" s="42" t="e">
        <f>IF(AND('Mapa final'!#REF!="Muy Baja",'Mapa final'!#REF!="Catastrófico"),CONCATENATE("R9C",'Mapa final'!#REF!),"")</f>
        <v>#REF!</v>
      </c>
      <c r="AK54" s="42" t="e">
        <f>IF(AND('Mapa final'!#REF!="Muy Baja",'Mapa final'!#REF!="Catastrófico"),CONCATENATE("R9C",'Mapa final'!#REF!),"")</f>
        <v>#REF!</v>
      </c>
      <c r="AL54" s="42" t="e">
        <f>IF(AND('Mapa final'!#REF!="Muy Baja",'Mapa final'!#REF!="Catastrófico"),CONCATENATE("R9C",'Mapa final'!#REF!),"")</f>
        <v>#REF!</v>
      </c>
      <c r="AM54" s="43" t="e">
        <f>IF(AND('Mapa final'!#REF!="Muy Baja",'Mapa final'!#REF!="Catastrófico"),CONCATENATE("R9C",'Mapa final'!#REF!),"")</f>
        <v>#REF!</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53"/>
      <c r="C55" s="253"/>
      <c r="D55" s="254"/>
      <c r="E55" s="356"/>
      <c r="F55" s="357"/>
      <c r="G55" s="357"/>
      <c r="H55" s="357"/>
      <c r="I55" s="371"/>
      <c r="J55" s="66" t="e">
        <f>IF(AND('Mapa final'!#REF!="Muy Baja",'Mapa final'!#REF!="Leve"),CONCATENATE("R10C",'Mapa final'!#REF!),"")</f>
        <v>#REF!</v>
      </c>
      <c r="K55" s="67" t="e">
        <f>IF(AND('Mapa final'!#REF!="Muy Baja",'Mapa final'!#REF!="Leve"),CONCATENATE("R10C",'Mapa final'!#REF!),"")</f>
        <v>#REF!</v>
      </c>
      <c r="L55" s="67" t="e">
        <f>IF(AND('Mapa final'!#REF!="Muy Baja",'Mapa final'!#REF!="Leve"),CONCATENATE("R10C",'Mapa final'!#REF!),"")</f>
        <v>#REF!</v>
      </c>
      <c r="M55" s="67" t="e">
        <f>IF(AND('Mapa final'!#REF!="Muy Baja",'Mapa final'!#REF!="Leve"),CONCATENATE("R10C",'Mapa final'!#REF!),"")</f>
        <v>#REF!</v>
      </c>
      <c r="N55" s="67" t="e">
        <f>IF(AND('Mapa final'!#REF!="Muy Baja",'Mapa final'!#REF!="Leve"),CONCATENATE("R10C",'Mapa final'!#REF!),"")</f>
        <v>#REF!</v>
      </c>
      <c r="O55" s="68" t="e">
        <f>IF(AND('Mapa final'!#REF!="Muy Baja",'Mapa final'!#REF!="Leve"),CONCATENATE("R10C",'Mapa final'!#REF!),"")</f>
        <v>#REF!</v>
      </c>
      <c r="P55" s="66" t="e">
        <f>IF(AND('Mapa final'!#REF!="Muy Baja",'Mapa final'!#REF!="Menor"),CONCATENATE("R10C",'Mapa final'!#REF!),"")</f>
        <v>#REF!</v>
      </c>
      <c r="Q55" s="67" t="e">
        <f>IF(AND('Mapa final'!#REF!="Muy Baja",'Mapa final'!#REF!="Menor"),CONCATENATE("R10C",'Mapa final'!#REF!),"")</f>
        <v>#REF!</v>
      </c>
      <c r="R55" s="67" t="e">
        <f>IF(AND('Mapa final'!#REF!="Muy Baja",'Mapa final'!#REF!="Menor"),CONCATENATE("R10C",'Mapa final'!#REF!),"")</f>
        <v>#REF!</v>
      </c>
      <c r="S55" s="67" t="e">
        <f>IF(AND('Mapa final'!#REF!="Muy Baja",'Mapa final'!#REF!="Menor"),CONCATENATE("R10C",'Mapa final'!#REF!),"")</f>
        <v>#REF!</v>
      </c>
      <c r="T55" s="67" t="e">
        <f>IF(AND('Mapa final'!#REF!="Muy Baja",'Mapa final'!#REF!="Menor"),CONCATENATE("R10C",'Mapa final'!#REF!),"")</f>
        <v>#REF!</v>
      </c>
      <c r="U55" s="68" t="e">
        <f>IF(AND('Mapa final'!#REF!="Muy Baja",'Mapa final'!#REF!="Menor"),CONCATENATE("R10C",'Mapa final'!#REF!),"")</f>
        <v>#REF!</v>
      </c>
      <c r="V55" s="57" t="e">
        <f>IF(AND('Mapa final'!#REF!="Muy Baja",'Mapa final'!#REF!="Moderado"),CONCATENATE("R10C",'Mapa final'!#REF!),"")</f>
        <v>#REF!</v>
      </c>
      <c r="W55" s="58" t="e">
        <f>IF(AND('Mapa final'!#REF!="Muy Baja",'Mapa final'!#REF!="Moderado"),CONCATENATE("R10C",'Mapa final'!#REF!),"")</f>
        <v>#REF!</v>
      </c>
      <c r="X55" s="58" t="e">
        <f>IF(AND('Mapa final'!#REF!="Muy Baja",'Mapa final'!#REF!="Moderado"),CONCATENATE("R10C",'Mapa final'!#REF!),"")</f>
        <v>#REF!</v>
      </c>
      <c r="Y55" s="58" t="e">
        <f>IF(AND('Mapa final'!#REF!="Muy Baja",'Mapa final'!#REF!="Moderado"),CONCATENATE("R10C",'Mapa final'!#REF!),"")</f>
        <v>#REF!</v>
      </c>
      <c r="Z55" s="58" t="e">
        <f>IF(AND('Mapa final'!#REF!="Muy Baja",'Mapa final'!#REF!="Moderado"),CONCATENATE("R10C",'Mapa final'!#REF!),"")</f>
        <v>#REF!</v>
      </c>
      <c r="AA55" s="59" t="e">
        <f>IF(AND('Mapa final'!#REF!="Muy Baja",'Mapa final'!#REF!="Moderado"),CONCATENATE("R10C",'Mapa final'!#REF!),"")</f>
        <v>#REF!</v>
      </c>
      <c r="AB55" s="45" t="e">
        <f>IF(AND('Mapa final'!#REF!="Muy Baja",'Mapa final'!#REF!="Mayor"),CONCATENATE("R10C",'Mapa final'!#REF!),"")</f>
        <v>#REF!</v>
      </c>
      <c r="AC55" s="46" t="e">
        <f>IF(AND('Mapa final'!#REF!="Muy Baja",'Mapa final'!#REF!="Mayor"),CONCATENATE("R10C",'Mapa final'!#REF!),"")</f>
        <v>#REF!</v>
      </c>
      <c r="AD55" s="46" t="e">
        <f>IF(AND('Mapa final'!#REF!="Muy Baja",'Mapa final'!#REF!="Mayor"),CONCATENATE("R10C",'Mapa final'!#REF!),"")</f>
        <v>#REF!</v>
      </c>
      <c r="AE55" s="46" t="e">
        <f>IF(AND('Mapa final'!#REF!="Muy Baja",'Mapa final'!#REF!="Mayor"),CONCATENATE("R10C",'Mapa final'!#REF!),"")</f>
        <v>#REF!</v>
      </c>
      <c r="AF55" s="46" t="e">
        <f>IF(AND('Mapa final'!#REF!="Muy Baja",'Mapa final'!#REF!="Mayor"),CONCATENATE("R10C",'Mapa final'!#REF!),"")</f>
        <v>#REF!</v>
      </c>
      <c r="AG55" s="47" t="e">
        <f>IF(AND('Mapa final'!#REF!="Muy Baja",'Mapa final'!#REF!="Mayor"),CONCATENATE("R10C",'Mapa final'!#REF!),"")</f>
        <v>#REF!</v>
      </c>
      <c r="AH55" s="48" t="e">
        <f>IF(AND('Mapa final'!#REF!="Muy Baja",'Mapa final'!#REF!="Catastrófico"),CONCATENATE("R10C",'Mapa final'!#REF!),"")</f>
        <v>#REF!</v>
      </c>
      <c r="AI55" s="49" t="e">
        <f>IF(AND('Mapa final'!#REF!="Muy Baja",'Mapa final'!#REF!="Catastrófico"),CONCATENATE("R10C",'Mapa final'!#REF!),"")</f>
        <v>#REF!</v>
      </c>
      <c r="AJ55" s="49" t="e">
        <f>IF(AND('Mapa final'!#REF!="Muy Baja",'Mapa final'!#REF!="Catastrófico"),CONCATENATE("R10C",'Mapa final'!#REF!),"")</f>
        <v>#REF!</v>
      </c>
      <c r="AK55" s="49" t="e">
        <f>IF(AND('Mapa final'!#REF!="Muy Baja",'Mapa final'!#REF!="Catastrófico"),CONCATENATE("R10C",'Mapa final'!#REF!),"")</f>
        <v>#REF!</v>
      </c>
      <c r="AL55" s="49" t="e">
        <f>IF(AND('Mapa final'!#REF!="Muy Baja",'Mapa final'!#REF!="Catastrófico"),CONCATENATE("R10C",'Mapa final'!#REF!),"")</f>
        <v>#REF!</v>
      </c>
      <c r="AM55" s="50" t="e">
        <f>IF(AND('Mapa final'!#REF!="Muy Baja",'Mapa final'!#REF!="Catastrófico"),CONCATENATE("R10C",'Mapa final'!#REF!),"")</f>
        <v>#REF!</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50" t="s">
        <v>108</v>
      </c>
      <c r="K56" s="351"/>
      <c r="L56" s="351"/>
      <c r="M56" s="351"/>
      <c r="N56" s="351"/>
      <c r="O56" s="369"/>
      <c r="P56" s="350" t="s">
        <v>107</v>
      </c>
      <c r="Q56" s="351"/>
      <c r="R56" s="351"/>
      <c r="S56" s="351"/>
      <c r="T56" s="351"/>
      <c r="U56" s="369"/>
      <c r="V56" s="350" t="s">
        <v>106</v>
      </c>
      <c r="W56" s="351"/>
      <c r="X56" s="351"/>
      <c r="Y56" s="351"/>
      <c r="Z56" s="351"/>
      <c r="AA56" s="369"/>
      <c r="AB56" s="350" t="s">
        <v>105</v>
      </c>
      <c r="AC56" s="390"/>
      <c r="AD56" s="351"/>
      <c r="AE56" s="351"/>
      <c r="AF56" s="351"/>
      <c r="AG56" s="369"/>
      <c r="AH56" s="350" t="s">
        <v>104</v>
      </c>
      <c r="AI56" s="351"/>
      <c r="AJ56" s="351"/>
      <c r="AK56" s="351"/>
      <c r="AL56" s="351"/>
      <c r="AM56" s="369"/>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54"/>
      <c r="K57" s="355"/>
      <c r="L57" s="355"/>
      <c r="M57" s="355"/>
      <c r="N57" s="355"/>
      <c r="O57" s="370"/>
      <c r="P57" s="354"/>
      <c r="Q57" s="355"/>
      <c r="R57" s="355"/>
      <c r="S57" s="355"/>
      <c r="T57" s="355"/>
      <c r="U57" s="370"/>
      <c r="V57" s="354"/>
      <c r="W57" s="355"/>
      <c r="X57" s="355"/>
      <c r="Y57" s="355"/>
      <c r="Z57" s="355"/>
      <c r="AA57" s="370"/>
      <c r="AB57" s="354"/>
      <c r="AC57" s="355"/>
      <c r="AD57" s="355"/>
      <c r="AE57" s="355"/>
      <c r="AF57" s="355"/>
      <c r="AG57" s="370"/>
      <c r="AH57" s="354"/>
      <c r="AI57" s="355"/>
      <c r="AJ57" s="355"/>
      <c r="AK57" s="355"/>
      <c r="AL57" s="355"/>
      <c r="AM57" s="3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54"/>
      <c r="K58" s="355"/>
      <c r="L58" s="355"/>
      <c r="M58" s="355"/>
      <c r="N58" s="355"/>
      <c r="O58" s="370"/>
      <c r="P58" s="354"/>
      <c r="Q58" s="355"/>
      <c r="R58" s="355"/>
      <c r="S58" s="355"/>
      <c r="T58" s="355"/>
      <c r="U58" s="370"/>
      <c r="V58" s="354"/>
      <c r="W58" s="355"/>
      <c r="X58" s="355"/>
      <c r="Y58" s="355"/>
      <c r="Z58" s="355"/>
      <c r="AA58" s="370"/>
      <c r="AB58" s="354"/>
      <c r="AC58" s="355"/>
      <c r="AD58" s="355"/>
      <c r="AE58" s="355"/>
      <c r="AF58" s="355"/>
      <c r="AG58" s="370"/>
      <c r="AH58" s="354"/>
      <c r="AI58" s="355"/>
      <c r="AJ58" s="355"/>
      <c r="AK58" s="355"/>
      <c r="AL58" s="355"/>
      <c r="AM58" s="3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54"/>
      <c r="K59" s="355"/>
      <c r="L59" s="355"/>
      <c r="M59" s="355"/>
      <c r="N59" s="355"/>
      <c r="O59" s="370"/>
      <c r="P59" s="354"/>
      <c r="Q59" s="355"/>
      <c r="R59" s="355"/>
      <c r="S59" s="355"/>
      <c r="T59" s="355"/>
      <c r="U59" s="370"/>
      <c r="V59" s="354"/>
      <c r="W59" s="355"/>
      <c r="X59" s="355"/>
      <c r="Y59" s="355"/>
      <c r="Z59" s="355"/>
      <c r="AA59" s="370"/>
      <c r="AB59" s="354"/>
      <c r="AC59" s="355"/>
      <c r="AD59" s="355"/>
      <c r="AE59" s="355"/>
      <c r="AF59" s="355"/>
      <c r="AG59" s="370"/>
      <c r="AH59" s="354"/>
      <c r="AI59" s="355"/>
      <c r="AJ59" s="355"/>
      <c r="AK59" s="355"/>
      <c r="AL59" s="355"/>
      <c r="AM59" s="3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54"/>
      <c r="K60" s="355"/>
      <c r="L60" s="355"/>
      <c r="M60" s="355"/>
      <c r="N60" s="355"/>
      <c r="O60" s="370"/>
      <c r="P60" s="354"/>
      <c r="Q60" s="355"/>
      <c r="R60" s="355"/>
      <c r="S60" s="355"/>
      <c r="T60" s="355"/>
      <c r="U60" s="370"/>
      <c r="V60" s="354"/>
      <c r="W60" s="355"/>
      <c r="X60" s="355"/>
      <c r="Y60" s="355"/>
      <c r="Z60" s="355"/>
      <c r="AA60" s="370"/>
      <c r="AB60" s="354"/>
      <c r="AC60" s="355"/>
      <c r="AD60" s="355"/>
      <c r="AE60" s="355"/>
      <c r="AF60" s="355"/>
      <c r="AG60" s="370"/>
      <c r="AH60" s="354"/>
      <c r="AI60" s="355"/>
      <c r="AJ60" s="355"/>
      <c r="AK60" s="355"/>
      <c r="AL60" s="355"/>
      <c r="AM60" s="3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56"/>
      <c r="K61" s="357"/>
      <c r="L61" s="357"/>
      <c r="M61" s="357"/>
      <c r="N61" s="357"/>
      <c r="O61" s="371"/>
      <c r="P61" s="356"/>
      <c r="Q61" s="357"/>
      <c r="R61" s="357"/>
      <c r="S61" s="357"/>
      <c r="T61" s="357"/>
      <c r="U61" s="371"/>
      <c r="V61" s="356"/>
      <c r="W61" s="357"/>
      <c r="X61" s="357"/>
      <c r="Y61" s="357"/>
      <c r="Z61" s="357"/>
      <c r="AA61" s="371"/>
      <c r="AB61" s="356"/>
      <c r="AC61" s="357"/>
      <c r="AD61" s="357"/>
      <c r="AE61" s="357"/>
      <c r="AF61" s="357"/>
      <c r="AG61" s="371"/>
      <c r="AH61" s="356"/>
      <c r="AI61" s="357"/>
      <c r="AJ61" s="357"/>
      <c r="AK61" s="357"/>
      <c r="AL61" s="357"/>
      <c r="AM61" s="371"/>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91" t="s">
        <v>51</v>
      </c>
      <c r="C1" s="391"/>
      <c r="D1" s="391"/>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92" t="s">
        <v>59</v>
      </c>
      <c r="C1" s="392"/>
      <c r="D1" s="392"/>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 ca="1">IF(NOT(ISERROR(MATCH(G210,_xlfn.ANCHORARRAY(B221),0))),F223&amp;"Por favor no seleccionar los criterios de impacto",G210)</f>
        <v>Afectación Económica o presupuestal</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e" cm="1">
        <f t="array" aca="1" ref="B221:B223" ca="1">_xlfn.UNIQUE(Tabla1[[#All],[Criterios]])</f>
        <v>#NAME?</v>
      </c>
      <c r="C221" s="18"/>
      <c r="E221" t="s">
        <v>114</v>
      </c>
      <c r="F221" t="str">
        <f t="shared" si="0"/>
        <v xml:space="preserve">     El riesgo afecta la imagen de la entidad a nivel nacional, con efecto publicitarios sostenible a nivel país</v>
      </c>
    </row>
    <row r="222" spans="1:8" x14ac:dyDescent="0.25">
      <c r="A222" s="70"/>
      <c r="B222" s="18" t="e">
        <f ca="1"/>
        <v>#NAME?</v>
      </c>
      <c r="C222" s="18"/>
    </row>
    <row r="223" spans="1:8" x14ac:dyDescent="0.25">
      <c r="B223" s="18" t="e">
        <f ca="1"/>
        <v>#NAME?</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93" t="s">
        <v>74</v>
      </c>
      <c r="C1" s="394"/>
      <c r="D1" s="394"/>
      <c r="E1" s="394"/>
      <c r="F1" s="395"/>
    </row>
    <row r="2" spans="2:6" ht="16.5" thickBot="1" x14ac:dyDescent="0.3">
      <c r="B2" s="76"/>
      <c r="C2" s="76"/>
      <c r="D2" s="76"/>
      <c r="E2" s="76"/>
      <c r="F2" s="76"/>
    </row>
    <row r="3" spans="2:6" ht="16.5" thickBot="1" x14ac:dyDescent="0.25">
      <c r="B3" s="397" t="s">
        <v>60</v>
      </c>
      <c r="C3" s="398"/>
      <c r="D3" s="398"/>
      <c r="E3" s="130" t="s">
        <v>61</v>
      </c>
      <c r="F3" s="131" t="s">
        <v>62</v>
      </c>
    </row>
    <row r="4" spans="2:6" ht="31.5" x14ac:dyDescent="0.2">
      <c r="B4" s="399" t="s">
        <v>63</v>
      </c>
      <c r="C4" s="401" t="s">
        <v>12</v>
      </c>
      <c r="D4" s="77" t="s">
        <v>13</v>
      </c>
      <c r="E4" s="78" t="s">
        <v>64</v>
      </c>
      <c r="F4" s="79">
        <v>0.25</v>
      </c>
    </row>
    <row r="5" spans="2:6" ht="47.25" x14ac:dyDescent="0.2">
      <c r="B5" s="400"/>
      <c r="C5" s="402"/>
      <c r="D5" s="80" t="s">
        <v>14</v>
      </c>
      <c r="E5" s="81" t="s">
        <v>65</v>
      </c>
      <c r="F5" s="82">
        <v>0.15</v>
      </c>
    </row>
    <row r="6" spans="2:6" ht="47.25" x14ac:dyDescent="0.2">
      <c r="B6" s="400"/>
      <c r="C6" s="402"/>
      <c r="D6" s="80" t="s">
        <v>15</v>
      </c>
      <c r="E6" s="81" t="s">
        <v>66</v>
      </c>
      <c r="F6" s="82">
        <v>0.1</v>
      </c>
    </row>
    <row r="7" spans="2:6" ht="63" x14ac:dyDescent="0.2">
      <c r="B7" s="400"/>
      <c r="C7" s="402" t="s">
        <v>16</v>
      </c>
      <c r="D7" s="80" t="s">
        <v>9</v>
      </c>
      <c r="E7" s="81" t="s">
        <v>67</v>
      </c>
      <c r="F7" s="82">
        <v>0.25</v>
      </c>
    </row>
    <row r="8" spans="2:6" ht="31.5" x14ac:dyDescent="0.2">
      <c r="B8" s="400"/>
      <c r="C8" s="402"/>
      <c r="D8" s="80" t="s">
        <v>8</v>
      </c>
      <c r="E8" s="81" t="s">
        <v>68</v>
      </c>
      <c r="F8" s="82">
        <v>0.15</v>
      </c>
    </row>
    <row r="9" spans="2:6" ht="47.25" x14ac:dyDescent="0.2">
      <c r="B9" s="400" t="s">
        <v>155</v>
      </c>
      <c r="C9" s="402" t="s">
        <v>17</v>
      </c>
      <c r="D9" s="80" t="s">
        <v>18</v>
      </c>
      <c r="E9" s="81" t="s">
        <v>69</v>
      </c>
      <c r="F9" s="83" t="s">
        <v>70</v>
      </c>
    </row>
    <row r="10" spans="2:6" ht="63" x14ac:dyDescent="0.2">
      <c r="B10" s="400"/>
      <c r="C10" s="402"/>
      <c r="D10" s="80" t="s">
        <v>19</v>
      </c>
      <c r="E10" s="81" t="s">
        <v>71</v>
      </c>
      <c r="F10" s="83" t="s">
        <v>70</v>
      </c>
    </row>
    <row r="11" spans="2:6" ht="47.25" x14ac:dyDescent="0.2">
      <c r="B11" s="400"/>
      <c r="C11" s="402" t="s">
        <v>20</v>
      </c>
      <c r="D11" s="80" t="s">
        <v>21</v>
      </c>
      <c r="E11" s="81" t="s">
        <v>72</v>
      </c>
      <c r="F11" s="83" t="s">
        <v>70</v>
      </c>
    </row>
    <row r="12" spans="2:6" ht="47.25" x14ac:dyDescent="0.2">
      <c r="B12" s="400"/>
      <c r="C12" s="402"/>
      <c r="D12" s="80" t="s">
        <v>22</v>
      </c>
      <c r="E12" s="81" t="s">
        <v>73</v>
      </c>
      <c r="F12" s="83" t="s">
        <v>70</v>
      </c>
    </row>
    <row r="13" spans="2:6" ht="31.5" x14ac:dyDescent="0.2">
      <c r="B13" s="400"/>
      <c r="C13" s="402" t="s">
        <v>23</v>
      </c>
      <c r="D13" s="80" t="s">
        <v>115</v>
      </c>
      <c r="E13" s="81" t="s">
        <v>118</v>
      </c>
      <c r="F13" s="83" t="s">
        <v>70</v>
      </c>
    </row>
    <row r="14" spans="2:6" ht="32.25" thickBot="1" x14ac:dyDescent="0.25">
      <c r="B14" s="403"/>
      <c r="C14" s="404"/>
      <c r="D14" s="84" t="s">
        <v>116</v>
      </c>
      <c r="E14" s="85" t="s">
        <v>117</v>
      </c>
      <c r="F14" s="86" t="s">
        <v>70</v>
      </c>
    </row>
    <row r="15" spans="2:6" ht="49.5" customHeight="1" x14ac:dyDescent="0.2">
      <c r="B15" s="396" t="s">
        <v>152</v>
      </c>
      <c r="C15" s="396"/>
      <c r="D15" s="396"/>
      <c r="E15" s="396"/>
      <c r="F15" s="396"/>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2022-02-07T15:12:49Z</dcterms:modified>
</cp:coreProperties>
</file>