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defaultThemeVersion="124226"/>
  <mc:AlternateContent xmlns:mc="http://schemas.openxmlformats.org/markup-compatibility/2006">
    <mc:Choice Requires="x15">
      <x15ac:absPath xmlns:x15ac="http://schemas.microsoft.com/office/spreadsheetml/2010/11/ac" url="C:\disco D\INDUPAL\CONTRALORIA MUNICIPAL\3. VALORACION DE RIESGOS\"/>
    </mc:Choice>
  </mc:AlternateContent>
  <bookViews>
    <workbookView xWindow="-120" yWindow="-120" windowWidth="20730" windowHeight="11160" tabRatio="882" activeTab="1"/>
  </bookViews>
  <sheets>
    <sheet name="Instructivo" sheetId="20" r:id="rId1"/>
    <sheet name="Mapa final" sheetId="1" r:id="rId2"/>
    <sheet name="Matriz Calor Inherente" sheetId="18" r:id="rId3"/>
    <sheet name="Matriz Calor Residual" sheetId="19" r:id="rId4"/>
    <sheet name="Tabla probabilidad" sheetId="12" r:id="rId5"/>
    <sheet name="Tabla Impacto" sheetId="13" r:id="rId6"/>
    <sheet name="Tabla Valoración controles" sheetId="15" r:id="rId7"/>
    <sheet name="Opciones Tratamiento" sheetId="16" state="hidden" r:id="rId8"/>
    <sheet name="Hoja1" sheetId="11" state="hidden" r:id="rId9"/>
  </sheets>
  <definedNames>
    <definedName name="_xlnm._FilterDatabase" localSheetId="1" hidden="1">'Mapa final'!$A$8:$BR$134</definedName>
  </definedNames>
  <calcPr calcId="152511" concurrentCalc="0"/>
  <pivotCaches>
    <pivotCache cacheId="10" r:id="rId10"/>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0" i="1" l="1"/>
  <c r="M14" i="1"/>
  <c r="M13" i="1"/>
  <c r="M12" i="1"/>
  <c r="M11" i="1"/>
  <c r="M10" i="1"/>
  <c r="J9" i="1"/>
  <c r="K9" i="1"/>
  <c r="S10" i="1"/>
  <c r="S9" i="1"/>
  <c r="V134" i="1"/>
  <c r="S134" i="1"/>
  <c r="V133" i="1"/>
  <c r="S133" i="1"/>
  <c r="V132" i="1"/>
  <c r="S132" i="1"/>
  <c r="V131" i="1"/>
  <c r="S131" i="1"/>
  <c r="V130" i="1"/>
  <c r="S130" i="1"/>
  <c r="V129" i="1"/>
  <c r="S129" i="1"/>
  <c r="J129" i="1"/>
  <c r="V128" i="1"/>
  <c r="S128" i="1"/>
  <c r="V127" i="1"/>
  <c r="S127" i="1"/>
  <c r="V126" i="1"/>
  <c r="S126" i="1"/>
  <c r="V125" i="1"/>
  <c r="S125" i="1"/>
  <c r="V124" i="1"/>
  <c r="S124" i="1"/>
  <c r="V123" i="1"/>
  <c r="S123" i="1"/>
  <c r="J123" i="1"/>
  <c r="V122" i="1"/>
  <c r="S122" i="1"/>
  <c r="V121" i="1"/>
  <c r="S121" i="1"/>
  <c r="V120" i="1"/>
  <c r="S120" i="1"/>
  <c r="V119" i="1"/>
  <c r="S119" i="1"/>
  <c r="V118" i="1"/>
  <c r="S118" i="1"/>
  <c r="V117" i="1"/>
  <c r="S117" i="1"/>
  <c r="AD117" i="1"/>
  <c r="AC117" i="1"/>
  <c r="J117" i="1"/>
  <c r="K117" i="1"/>
  <c r="V116" i="1"/>
  <c r="S116" i="1"/>
  <c r="V115" i="1"/>
  <c r="S115" i="1"/>
  <c r="V114" i="1"/>
  <c r="S114" i="1"/>
  <c r="V113" i="1"/>
  <c r="S113" i="1"/>
  <c r="V112" i="1"/>
  <c r="S112" i="1"/>
  <c r="V111" i="1"/>
  <c r="S111" i="1"/>
  <c r="J111" i="1"/>
  <c r="V110" i="1"/>
  <c r="S110" i="1"/>
  <c r="V109" i="1"/>
  <c r="S109" i="1"/>
  <c r="V108" i="1"/>
  <c r="S108" i="1"/>
  <c r="V107" i="1"/>
  <c r="S107" i="1"/>
  <c r="V106" i="1"/>
  <c r="S106" i="1"/>
  <c r="V105" i="1"/>
  <c r="S105" i="1"/>
  <c r="AD105" i="1"/>
  <c r="AC105" i="1"/>
  <c r="J105" i="1"/>
  <c r="K105" i="1"/>
  <c r="V104" i="1"/>
  <c r="S104" i="1"/>
  <c r="V103" i="1"/>
  <c r="S103" i="1"/>
  <c r="V102" i="1"/>
  <c r="S102" i="1"/>
  <c r="V101" i="1"/>
  <c r="S101" i="1"/>
  <c r="V100" i="1"/>
  <c r="S100" i="1"/>
  <c r="V99" i="1"/>
  <c r="S99" i="1"/>
  <c r="J99" i="1"/>
  <c r="V98" i="1"/>
  <c r="S98" i="1"/>
  <c r="V97" i="1"/>
  <c r="S97" i="1"/>
  <c r="V96" i="1"/>
  <c r="S96" i="1"/>
  <c r="V95" i="1"/>
  <c r="S95" i="1"/>
  <c r="V94" i="1"/>
  <c r="S94" i="1"/>
  <c r="V93" i="1"/>
  <c r="S93" i="1"/>
  <c r="AD93" i="1"/>
  <c r="AC93" i="1"/>
  <c r="J93" i="1"/>
  <c r="K93" i="1"/>
  <c r="V92" i="1"/>
  <c r="S92" i="1"/>
  <c r="V91" i="1"/>
  <c r="S91" i="1"/>
  <c r="V90" i="1"/>
  <c r="S90" i="1"/>
  <c r="V89" i="1"/>
  <c r="S89" i="1"/>
  <c r="V88" i="1"/>
  <c r="S88" i="1"/>
  <c r="V87" i="1"/>
  <c r="S87" i="1"/>
  <c r="J87" i="1"/>
  <c r="V86" i="1"/>
  <c r="S86" i="1"/>
  <c r="V85" i="1"/>
  <c r="S85" i="1"/>
  <c r="V84" i="1"/>
  <c r="S84" i="1"/>
  <c r="V83" i="1"/>
  <c r="S83" i="1"/>
  <c r="V82" i="1"/>
  <c r="S82" i="1"/>
  <c r="V81" i="1"/>
  <c r="S81" i="1"/>
  <c r="AD81" i="1"/>
  <c r="AC81" i="1"/>
  <c r="J81" i="1"/>
  <c r="K81" i="1"/>
  <c r="V80" i="1"/>
  <c r="S80" i="1"/>
  <c r="V79" i="1"/>
  <c r="S79" i="1"/>
  <c r="V78" i="1"/>
  <c r="S78" i="1"/>
  <c r="V77" i="1"/>
  <c r="S77" i="1"/>
  <c r="V76" i="1"/>
  <c r="S76" i="1"/>
  <c r="V75" i="1"/>
  <c r="S75" i="1"/>
  <c r="Z75" i="1"/>
  <c r="AB75" i="1"/>
  <c r="J75" i="1"/>
  <c r="M92" i="1"/>
  <c r="M112" i="1"/>
  <c r="M120" i="1"/>
  <c r="M91" i="1"/>
  <c r="M90" i="1"/>
  <c r="M109" i="1"/>
  <c r="M78" i="1"/>
  <c r="M85" i="1"/>
  <c r="M127" i="1"/>
  <c r="M122" i="1"/>
  <c r="M119" i="1"/>
  <c r="M94" i="1"/>
  <c r="M134" i="1"/>
  <c r="M82" i="1"/>
  <c r="M124" i="1"/>
  <c r="M97" i="1"/>
  <c r="M100" i="1"/>
  <c r="M88" i="1"/>
  <c r="M130" i="1"/>
  <c r="M115" i="1"/>
  <c r="M80" i="1"/>
  <c r="M79" i="1"/>
  <c r="M83" i="1"/>
  <c r="M128" i="1"/>
  <c r="M96" i="1"/>
  <c r="M77" i="1"/>
  <c r="M102" i="1"/>
  <c r="M107" i="1"/>
  <c r="M106" i="1"/>
  <c r="M108" i="1"/>
  <c r="M126" i="1"/>
  <c r="M84" i="1"/>
  <c r="M125" i="1"/>
  <c r="M133" i="1"/>
  <c r="M132" i="1"/>
  <c r="M110" i="1"/>
  <c r="M103" i="1"/>
  <c r="M118" i="1"/>
  <c r="M104" i="1"/>
  <c r="M86" i="1"/>
  <c r="M101" i="1"/>
  <c r="M76" i="1"/>
  <c r="M131" i="1"/>
  <c r="M121" i="1"/>
  <c r="M114" i="1"/>
  <c r="M113" i="1"/>
  <c r="M98" i="1"/>
  <c r="M116" i="1"/>
  <c r="M89" i="1"/>
  <c r="M95" i="1"/>
  <c r="Z115" i="1"/>
  <c r="Z125" i="1"/>
  <c r="AD79" i="1"/>
  <c r="AC79" i="1"/>
  <c r="Z89" i="1"/>
  <c r="AB89" i="1"/>
  <c r="Z101" i="1"/>
  <c r="AA101" i="1"/>
  <c r="AD126" i="1"/>
  <c r="AC126" i="1"/>
  <c r="AD98" i="1"/>
  <c r="AC98" i="1"/>
  <c r="AD132" i="1"/>
  <c r="AC132" i="1"/>
  <c r="Z86" i="1"/>
  <c r="AB86" i="1"/>
  <c r="AD115" i="1"/>
  <c r="AC115" i="1"/>
  <c r="AD122" i="1"/>
  <c r="AC122" i="1"/>
  <c r="AD119" i="1"/>
  <c r="AC119" i="1"/>
  <c r="AD130" i="1"/>
  <c r="AC130" i="1"/>
  <c r="AD108" i="1"/>
  <c r="AC108" i="1"/>
  <c r="AD88" i="1"/>
  <c r="AC88" i="1"/>
  <c r="AD95" i="1"/>
  <c r="AC95" i="1"/>
  <c r="AD112" i="1"/>
  <c r="AC112" i="1"/>
  <c r="Z117" i="1"/>
  <c r="AB117" i="1"/>
  <c r="Z108" i="1"/>
  <c r="AB108" i="1"/>
  <c r="AD125" i="1"/>
  <c r="AC125" i="1"/>
  <c r="AD75" i="1"/>
  <c r="AC75" i="1"/>
  <c r="Z79" i="1"/>
  <c r="AB79" i="1"/>
  <c r="AD83" i="1"/>
  <c r="AC83" i="1"/>
  <c r="Z98" i="1"/>
  <c r="AB98" i="1"/>
  <c r="AD101" i="1"/>
  <c r="AC101" i="1"/>
  <c r="AD86" i="1"/>
  <c r="AC86" i="1"/>
  <c r="AD80" i="1"/>
  <c r="AC80" i="1"/>
  <c r="AD85" i="1"/>
  <c r="AC85" i="1"/>
  <c r="AD109" i="1"/>
  <c r="AC109" i="1"/>
  <c r="AA117" i="1"/>
  <c r="AE117" i="1"/>
  <c r="Z132" i="1"/>
  <c r="AB132" i="1"/>
  <c r="Z129" i="1"/>
  <c r="AB129" i="1"/>
  <c r="Z118" i="1"/>
  <c r="AB118" i="1"/>
  <c r="AD78" i="1"/>
  <c r="AC78" i="1"/>
  <c r="Z82" i="1"/>
  <c r="AB82" i="1"/>
  <c r="Z94" i="1"/>
  <c r="AB94" i="1"/>
  <c r="Z111" i="1"/>
  <c r="AB111" i="1"/>
  <c r="AD118" i="1"/>
  <c r="AC118" i="1"/>
  <c r="AD82" i="1"/>
  <c r="AC82" i="1"/>
  <c r="AD94" i="1"/>
  <c r="AC94" i="1"/>
  <c r="AD102" i="1"/>
  <c r="AC102" i="1"/>
  <c r="AD111" i="1"/>
  <c r="AC111" i="1"/>
  <c r="AD116" i="1"/>
  <c r="AC116" i="1"/>
  <c r="AD120" i="1"/>
  <c r="AC120" i="1"/>
  <c r="Z122" i="1"/>
  <c r="AB122" i="1"/>
  <c r="AD76" i="1"/>
  <c r="AC76" i="1"/>
  <c r="AD133" i="1"/>
  <c r="AC133" i="1"/>
  <c r="AD92" i="1"/>
  <c r="AC92" i="1"/>
  <c r="Z92" i="1"/>
  <c r="AD104" i="1"/>
  <c r="AC104" i="1"/>
  <c r="Z104" i="1"/>
  <c r="AD103" i="1"/>
  <c r="AC103" i="1"/>
  <c r="Z103" i="1"/>
  <c r="AD128" i="1"/>
  <c r="AC128" i="1"/>
  <c r="Z128" i="1"/>
  <c r="K75" i="1"/>
  <c r="AA75" i="1"/>
  <c r="Z76" i="1"/>
  <c r="Z80" i="1"/>
  <c r="Z83" i="1"/>
  <c r="AD90" i="1"/>
  <c r="AC90" i="1"/>
  <c r="Z90" i="1"/>
  <c r="AD89" i="1"/>
  <c r="AC89" i="1"/>
  <c r="AD100" i="1"/>
  <c r="AC100" i="1"/>
  <c r="Z100" i="1"/>
  <c r="AD99" i="1"/>
  <c r="AC99" i="1"/>
  <c r="Z99" i="1"/>
  <c r="AD110" i="1"/>
  <c r="AC110" i="1"/>
  <c r="Z110" i="1"/>
  <c r="AD114" i="1"/>
  <c r="AC114" i="1"/>
  <c r="Z114" i="1"/>
  <c r="AD113" i="1"/>
  <c r="AC113" i="1"/>
  <c r="Z113" i="1"/>
  <c r="AD124" i="1"/>
  <c r="AC124" i="1"/>
  <c r="Z124" i="1"/>
  <c r="AD123" i="1"/>
  <c r="AC123" i="1"/>
  <c r="Z123" i="1"/>
  <c r="AD127" i="1"/>
  <c r="AC127" i="1"/>
  <c r="AD91" i="1"/>
  <c r="AC91" i="1"/>
  <c r="K111" i="1"/>
  <c r="Z84" i="1"/>
  <c r="AD84" i="1"/>
  <c r="AC84" i="1"/>
  <c r="Z87" i="1"/>
  <c r="AD87" i="1"/>
  <c r="AC87" i="1"/>
  <c r="Z91" i="1"/>
  <c r="AD107" i="1"/>
  <c r="AC107" i="1"/>
  <c r="Z107" i="1"/>
  <c r="AD106" i="1"/>
  <c r="AC106" i="1"/>
  <c r="Z106" i="1"/>
  <c r="AD131" i="1"/>
  <c r="AC131" i="1"/>
  <c r="Z131" i="1"/>
  <c r="AD134" i="1"/>
  <c r="AC134" i="1"/>
  <c r="Z77" i="1"/>
  <c r="AD77" i="1"/>
  <c r="AC77" i="1"/>
  <c r="Z78" i="1"/>
  <c r="Z81" i="1"/>
  <c r="Z85" i="1"/>
  <c r="K87" i="1"/>
  <c r="Z88" i="1"/>
  <c r="AD97" i="1"/>
  <c r="AC97" i="1"/>
  <c r="Z97" i="1"/>
  <c r="AD96" i="1"/>
  <c r="AC96" i="1"/>
  <c r="Z96" i="1"/>
  <c r="AB115" i="1"/>
  <c r="AA115" i="1"/>
  <c r="AD121" i="1"/>
  <c r="AC121" i="1"/>
  <c r="Z121" i="1"/>
  <c r="Z120" i="1"/>
  <c r="AB125" i="1"/>
  <c r="AA125" i="1"/>
  <c r="AE125" i="1"/>
  <c r="Z95" i="1"/>
  <c r="Z102" i="1"/>
  <c r="Z105" i="1"/>
  <c r="Z109" i="1"/>
  <c r="Z112" i="1"/>
  <c r="Z116" i="1"/>
  <c r="Z119" i="1"/>
  <c r="Z126" i="1"/>
  <c r="AD129" i="1"/>
  <c r="AC129" i="1"/>
  <c r="Z133" i="1"/>
  <c r="Z127" i="1"/>
  <c r="K129" i="1"/>
  <c r="Z130" i="1"/>
  <c r="Z134" i="1"/>
  <c r="Z93" i="1"/>
  <c r="K99" i="1"/>
  <c r="K123" i="1"/>
  <c r="AA89" i="1"/>
  <c r="AA94" i="1"/>
  <c r="AE94" i="1"/>
  <c r="AA98" i="1"/>
  <c r="AE98" i="1"/>
  <c r="AA129" i="1"/>
  <c r="AB101" i="1"/>
  <c r="AA86" i="1"/>
  <c r="AE86" i="1"/>
  <c r="AE101" i="1"/>
  <c r="AA108" i="1"/>
  <c r="AE108" i="1"/>
  <c r="AA82" i="1"/>
  <c r="AE82" i="1"/>
  <c r="AE115" i="1"/>
  <c r="AE129" i="1"/>
  <c r="AA111" i="1"/>
  <c r="AE111" i="1"/>
  <c r="AE75" i="1"/>
  <c r="AA122" i="1"/>
  <c r="AE122" i="1"/>
  <c r="AA79" i="1"/>
  <c r="AE79" i="1"/>
  <c r="AA132" i="1"/>
  <c r="AE132" i="1"/>
  <c r="AA118" i="1"/>
  <c r="AE118" i="1"/>
  <c r="AA123" i="1"/>
  <c r="AE123" i="1"/>
  <c r="AB123" i="1"/>
  <c r="AB114" i="1"/>
  <c r="AA114" i="1"/>
  <c r="AE114" i="1"/>
  <c r="AB128" i="1"/>
  <c r="AA128" i="1"/>
  <c r="AE128" i="1"/>
  <c r="AB112" i="1"/>
  <c r="AA112" i="1"/>
  <c r="AE112" i="1"/>
  <c r="AB95" i="1"/>
  <c r="AA95" i="1"/>
  <c r="AE95" i="1"/>
  <c r="AA120" i="1"/>
  <c r="AE120" i="1"/>
  <c r="AB120" i="1"/>
  <c r="AA96" i="1"/>
  <c r="AE96" i="1"/>
  <c r="AB96" i="1"/>
  <c r="AA88" i="1"/>
  <c r="AE88" i="1"/>
  <c r="AB88" i="1"/>
  <c r="AA78" i="1"/>
  <c r="AE78" i="1"/>
  <c r="AB78" i="1"/>
  <c r="AB131" i="1"/>
  <c r="AA131" i="1"/>
  <c r="AE131" i="1"/>
  <c r="AA106" i="1"/>
  <c r="AE106" i="1"/>
  <c r="AB106" i="1"/>
  <c r="AA87" i="1"/>
  <c r="AE87" i="1"/>
  <c r="AB87" i="1"/>
  <c r="AA130" i="1"/>
  <c r="AE130" i="1"/>
  <c r="AB130" i="1"/>
  <c r="AB133" i="1"/>
  <c r="AA133" i="1"/>
  <c r="AE133" i="1"/>
  <c r="AB116" i="1"/>
  <c r="AA116" i="1"/>
  <c r="AE116" i="1"/>
  <c r="AB102" i="1"/>
  <c r="AA102" i="1"/>
  <c r="AE102" i="1"/>
  <c r="AA99" i="1"/>
  <c r="AE99" i="1"/>
  <c r="AB99" i="1"/>
  <c r="AB104" i="1"/>
  <c r="AA104" i="1"/>
  <c r="AE104" i="1"/>
  <c r="AB93" i="1"/>
  <c r="AA93" i="1"/>
  <c r="AE93" i="1"/>
  <c r="AB126" i="1"/>
  <c r="AA126" i="1"/>
  <c r="AE126" i="1"/>
  <c r="AB109" i="1"/>
  <c r="AA109" i="1"/>
  <c r="AE109" i="1"/>
  <c r="AB121" i="1"/>
  <c r="AA121" i="1"/>
  <c r="AE121" i="1"/>
  <c r="AB124" i="1"/>
  <c r="AA124" i="1"/>
  <c r="AE124" i="1"/>
  <c r="AA113" i="1"/>
  <c r="AE113" i="1"/>
  <c r="AB113" i="1"/>
  <c r="AA110" i="1"/>
  <c r="AE110" i="1"/>
  <c r="AB110" i="1"/>
  <c r="AB100" i="1"/>
  <c r="AA100" i="1"/>
  <c r="AE100" i="1"/>
  <c r="AB83" i="1"/>
  <c r="AA83" i="1"/>
  <c r="AE83" i="1"/>
  <c r="AB76" i="1"/>
  <c r="AA76" i="1"/>
  <c r="AE76" i="1"/>
  <c r="AA103" i="1"/>
  <c r="AE103" i="1"/>
  <c r="AB103" i="1"/>
  <c r="AB92" i="1"/>
  <c r="AA92" i="1"/>
  <c r="AE92" i="1"/>
  <c r="AB81" i="1"/>
  <c r="AA81" i="1"/>
  <c r="AE81" i="1"/>
  <c r="AB80" i="1"/>
  <c r="AA80" i="1"/>
  <c r="AE80" i="1"/>
  <c r="AA134" i="1"/>
  <c r="AE134" i="1"/>
  <c r="AB134" i="1"/>
  <c r="AA127" i="1"/>
  <c r="AE127" i="1"/>
  <c r="AB127" i="1"/>
  <c r="AB119" i="1"/>
  <c r="AA119" i="1"/>
  <c r="AE119" i="1"/>
  <c r="AB105" i="1"/>
  <c r="AA105" i="1"/>
  <c r="AE105" i="1"/>
  <c r="AB97" i="1"/>
  <c r="AA97" i="1"/>
  <c r="AE97" i="1"/>
  <c r="AA85" i="1"/>
  <c r="AE85" i="1"/>
  <c r="AB85" i="1"/>
  <c r="AA77" i="1"/>
  <c r="AE77" i="1"/>
  <c r="AB77" i="1"/>
  <c r="AB107" i="1"/>
  <c r="AA107" i="1"/>
  <c r="AE107" i="1"/>
  <c r="AA91" i="1"/>
  <c r="AE91" i="1"/>
  <c r="AB91" i="1"/>
  <c r="AA84" i="1"/>
  <c r="AE84" i="1"/>
  <c r="AB84" i="1"/>
  <c r="AB90" i="1"/>
  <c r="AA90" i="1"/>
  <c r="AE90" i="1"/>
  <c r="AE89" i="1"/>
  <c r="V9" i="1"/>
  <c r="M41" i="1"/>
  <c r="M42" i="1"/>
  <c r="M74" i="1"/>
  <c r="M71" i="1"/>
  <c r="M52" i="1"/>
  <c r="M56" i="1"/>
  <c r="M72" i="1"/>
  <c r="M59" i="1"/>
  <c r="M40" i="1"/>
  <c r="M46" i="1"/>
  <c r="M67" i="1"/>
  <c r="M48" i="1"/>
  <c r="M58" i="1"/>
  <c r="M17" i="1"/>
  <c r="M26" i="1"/>
  <c r="M24" i="1"/>
  <c r="M66" i="1"/>
  <c r="M19" i="1"/>
  <c r="M55" i="1"/>
  <c r="M32" i="1"/>
  <c r="M68" i="1"/>
  <c r="M22" i="1"/>
  <c r="M64" i="1"/>
  <c r="M20" i="1"/>
  <c r="M44" i="1"/>
  <c r="M54" i="1"/>
  <c r="M73" i="1"/>
  <c r="M29" i="1"/>
  <c r="M53" i="1"/>
  <c r="M70" i="1"/>
  <c r="M60" i="1"/>
  <c r="M47" i="1"/>
  <c r="M43" i="1"/>
  <c r="M25" i="1"/>
  <c r="M16" i="1"/>
  <c r="M62" i="1"/>
  <c r="M50" i="1"/>
  <c r="M49" i="1"/>
  <c r="M18" i="1"/>
  <c r="M30" i="1"/>
  <c r="M23" i="1"/>
  <c r="M65" i="1"/>
  <c r="M28" i="1"/>
  <c r="M61" i="1"/>
  <c r="M31" i="1"/>
  <c r="Z9" i="1"/>
  <c r="AB9" i="1"/>
  <c r="Z10" i="1"/>
  <c r="F221" i="13"/>
  <c r="F211" i="13"/>
  <c r="F212" i="13"/>
  <c r="F213" i="13"/>
  <c r="F214" i="13"/>
  <c r="F215" i="13"/>
  <c r="F216" i="13"/>
  <c r="F217" i="13"/>
  <c r="F218" i="13"/>
  <c r="F219" i="13"/>
  <c r="F220" i="13"/>
  <c r="F210" i="13"/>
  <c r="B221" i="13" a="1"/>
  <c r="B221" i="13"/>
  <c r="S57" i="1"/>
  <c r="S52" i="1"/>
  <c r="S46" i="1"/>
  <c r="AL44" i="18"/>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V74" i="1"/>
  <c r="S74" i="1"/>
  <c r="V73" i="1"/>
  <c r="S73" i="1"/>
  <c r="V72" i="1"/>
  <c r="S72" i="1"/>
  <c r="V71" i="1"/>
  <c r="S71" i="1"/>
  <c r="V70" i="1"/>
  <c r="S70" i="1"/>
  <c r="V69" i="1"/>
  <c r="S69" i="1"/>
  <c r="J69" i="1"/>
  <c r="K69" i="1"/>
  <c r="V68" i="1"/>
  <c r="S68" i="1"/>
  <c r="V67" i="1"/>
  <c r="S67" i="1"/>
  <c r="V66" i="1"/>
  <c r="S66" i="1"/>
  <c r="V65" i="1"/>
  <c r="S65" i="1"/>
  <c r="V64" i="1"/>
  <c r="S64" i="1"/>
  <c r="V63" i="1"/>
  <c r="S63" i="1"/>
  <c r="J63" i="1"/>
  <c r="K63" i="1"/>
  <c r="V62" i="1"/>
  <c r="S62" i="1"/>
  <c r="V61" i="1"/>
  <c r="S61" i="1"/>
  <c r="V60" i="1"/>
  <c r="S60" i="1"/>
  <c r="V59" i="1"/>
  <c r="S59" i="1"/>
  <c r="V58" i="1"/>
  <c r="S58" i="1"/>
  <c r="V57" i="1"/>
  <c r="J57" i="1"/>
  <c r="K57" i="1"/>
  <c r="V56" i="1"/>
  <c r="S56" i="1"/>
  <c r="V55" i="1"/>
  <c r="S55" i="1"/>
  <c r="V54" i="1"/>
  <c r="S54" i="1"/>
  <c r="V53" i="1"/>
  <c r="S53" i="1"/>
  <c r="V52" i="1"/>
  <c r="V51" i="1"/>
  <c r="S51" i="1"/>
  <c r="J51" i="1"/>
  <c r="K51" i="1"/>
  <c r="V50" i="1"/>
  <c r="S50" i="1"/>
  <c r="V49" i="1"/>
  <c r="S49" i="1"/>
  <c r="V48" i="1"/>
  <c r="S48" i="1"/>
  <c r="V47" i="1"/>
  <c r="S47" i="1"/>
  <c r="V46" i="1"/>
  <c r="V45" i="1"/>
  <c r="S45" i="1"/>
  <c r="J45" i="1"/>
  <c r="K45" i="1"/>
  <c r="V44" i="1"/>
  <c r="S44" i="1"/>
  <c r="V43" i="1"/>
  <c r="S43" i="1"/>
  <c r="V42" i="1"/>
  <c r="S42" i="1"/>
  <c r="V41" i="1"/>
  <c r="S41" i="1"/>
  <c r="V40" i="1"/>
  <c r="S40" i="1"/>
  <c r="V39" i="1"/>
  <c r="S39" i="1"/>
  <c r="J39" i="1"/>
  <c r="K39" i="1"/>
  <c r="V32" i="1"/>
  <c r="S32" i="1"/>
  <c r="V31" i="1"/>
  <c r="S31" i="1"/>
  <c r="V30" i="1"/>
  <c r="S30" i="1"/>
  <c r="V29" i="1"/>
  <c r="S29" i="1"/>
  <c r="V28" i="1"/>
  <c r="S28" i="1"/>
  <c r="V27" i="1"/>
  <c r="S27" i="1"/>
  <c r="J27" i="1"/>
  <c r="K27" i="1"/>
  <c r="V26" i="1"/>
  <c r="S26" i="1"/>
  <c r="V25" i="1"/>
  <c r="S25" i="1"/>
  <c r="V24" i="1"/>
  <c r="S24" i="1"/>
  <c r="V23" i="1"/>
  <c r="S23" i="1"/>
  <c r="V22" i="1"/>
  <c r="S22" i="1"/>
  <c r="V21" i="1"/>
  <c r="S21" i="1"/>
  <c r="J21" i="1"/>
  <c r="K21" i="1"/>
  <c r="J15" i="1"/>
  <c r="V20" i="1"/>
  <c r="S20" i="1"/>
  <c r="V19" i="1"/>
  <c r="S19" i="1"/>
  <c r="V18" i="1"/>
  <c r="S18" i="1"/>
  <c r="V17" i="1"/>
  <c r="S17" i="1"/>
  <c r="V16" i="1"/>
  <c r="S16" i="1"/>
  <c r="V15" i="1"/>
  <c r="S15" i="1"/>
  <c r="AD55" i="1"/>
  <c r="AC55" i="1"/>
  <c r="AD56" i="1"/>
  <c r="AC56" i="1"/>
  <c r="K15" i="1"/>
  <c r="Z15" i="1"/>
  <c r="Z69" i="1"/>
  <c r="Z63" i="1"/>
  <c r="Z57" i="1"/>
  <c r="Z51" i="1"/>
  <c r="Z55" i="1"/>
  <c r="Z56" i="1"/>
  <c r="Z45" i="1"/>
  <c r="Z39" i="1"/>
  <c r="Z27" i="1"/>
  <c r="Z21" i="1"/>
  <c r="AA69" i="1"/>
  <c r="AB69" i="1"/>
  <c r="Z70" i="1"/>
  <c r="AA70" i="1"/>
  <c r="AA63" i="1"/>
  <c r="AB63" i="1"/>
  <c r="Z64" i="1"/>
  <c r="AB64" i="1"/>
  <c r="Z65" i="1"/>
  <c r="AA57" i="1"/>
  <c r="AB57" i="1"/>
  <c r="Z58" i="1"/>
  <c r="AB58" i="1"/>
  <c r="Z59" i="1"/>
  <c r="AA56" i="1"/>
  <c r="AB56" i="1"/>
  <c r="AA55" i="1"/>
  <c r="AB55" i="1"/>
  <c r="AA51" i="1"/>
  <c r="AB51" i="1"/>
  <c r="AA45" i="1"/>
  <c r="AB45" i="1"/>
  <c r="Z46" i="1"/>
  <c r="AB46" i="1"/>
  <c r="Z47" i="1"/>
  <c r="AA39" i="1"/>
  <c r="AB39" i="1"/>
  <c r="AA27" i="1"/>
  <c r="AB27" i="1"/>
  <c r="Z28" i="1"/>
  <c r="AB28" i="1"/>
  <c r="Z29" i="1"/>
  <c r="AA29" i="1"/>
  <c r="AA21" i="1"/>
  <c r="AB21" i="1"/>
  <c r="Z22" i="1"/>
  <c r="AA22" i="1"/>
  <c r="AA15" i="1"/>
  <c r="AB15" i="1"/>
  <c r="Z16" i="1"/>
  <c r="AA64" i="1"/>
  <c r="AA58" i="1"/>
  <c r="AB22" i="1"/>
  <c r="Z23" i="1"/>
  <c r="AA23" i="1"/>
  <c r="AA46" i="1"/>
  <c r="AA28" i="1"/>
  <c r="AA47" i="1"/>
  <c r="AB47" i="1"/>
  <c r="AB65" i="1"/>
  <c r="Z66" i="1"/>
  <c r="AA65" i="1"/>
  <c r="AB59" i="1"/>
  <c r="Z60" i="1"/>
  <c r="AA59" i="1"/>
  <c r="AB70" i="1"/>
  <c r="Z71" i="1"/>
  <c r="Z40" i="1"/>
  <c r="Z52" i="1"/>
  <c r="Z53" i="1"/>
  <c r="AB29"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E55" i="1"/>
  <c r="AE56" i="1"/>
  <c r="AA66" i="1"/>
  <c r="AB66" i="1"/>
  <c r="AA60" i="1"/>
  <c r="AB60" i="1"/>
  <c r="Z61" i="1"/>
  <c r="AB23" i="1"/>
  <c r="Z24" i="1"/>
  <c r="AB24" i="1"/>
  <c r="AA53" i="1"/>
  <c r="AB53" i="1"/>
  <c r="Z54" i="1"/>
  <c r="AA71" i="1"/>
  <c r="AB71" i="1"/>
  <c r="Z72" i="1"/>
  <c r="AA52" i="1"/>
  <c r="AB52" i="1"/>
  <c r="Z48" i="1"/>
  <c r="AA40" i="1"/>
  <c r="AB40" i="1"/>
  <c r="Z41" i="1"/>
  <c r="AA41" i="1"/>
  <c r="Z31" i="1"/>
  <c r="AA31" i="1"/>
  <c r="Z30" i="1"/>
  <c r="AA16" i="1"/>
  <c r="AB16" i="1"/>
  <c r="Z17" i="1"/>
  <c r="AA17" i="1"/>
  <c r="AB41" i="1"/>
  <c r="Z42" i="1"/>
  <c r="AB42" i="1"/>
  <c r="Z43" i="1"/>
  <c r="AA61" i="1"/>
  <c r="AB61" i="1"/>
  <c r="Z62" i="1"/>
  <c r="Z67" i="1"/>
  <c r="Z68" i="1"/>
  <c r="AA24" i="1"/>
  <c r="AA48" i="1"/>
  <c r="AB48" i="1"/>
  <c r="Z49" i="1"/>
  <c r="AA49" i="1"/>
  <c r="AA54" i="1"/>
  <c r="AB54" i="1"/>
  <c r="Z25" i="1"/>
  <c r="AB72" i="1"/>
  <c r="AA72" i="1"/>
  <c r="AA30" i="1"/>
  <c r="AB30" i="1"/>
  <c r="AB31" i="1"/>
  <c r="Z32" i="1"/>
  <c r="AB17" i="1"/>
  <c r="Z18" i="1"/>
  <c r="AA18" i="1"/>
  <c r="AA42" i="1"/>
  <c r="AA68" i="1"/>
  <c r="AB68" i="1"/>
  <c r="AA67" i="1"/>
  <c r="AB67" i="1"/>
  <c r="AA62" i="1"/>
  <c r="AB62" i="1"/>
  <c r="Z73" i="1"/>
  <c r="Z74" i="1"/>
  <c r="AB49" i="1"/>
  <c r="Z50" i="1"/>
  <c r="AA50" i="1"/>
  <c r="AB43" i="1"/>
  <c r="Z44" i="1"/>
  <c r="AA43" i="1"/>
  <c r="AA25" i="1"/>
  <c r="AB25" i="1"/>
  <c r="Z26" i="1"/>
  <c r="AA26" i="1"/>
  <c r="AA32" i="1"/>
  <c r="AB32" i="1"/>
  <c r="AB18" i="1"/>
  <c r="Z19" i="1"/>
  <c r="AB19" i="1"/>
  <c r="Z20" i="1"/>
  <c r="AA9" i="1"/>
  <c r="AA74" i="1"/>
  <c r="AB74" i="1"/>
  <c r="AA73" i="1"/>
  <c r="AB73" i="1"/>
  <c r="AA44" i="1"/>
  <c r="AB44" i="1"/>
  <c r="AB50" i="1"/>
  <c r="AB26" i="1"/>
  <c r="AA19" i="1"/>
  <c r="AA20" i="1"/>
  <c r="AB20" i="1"/>
  <c r="AA10" i="1"/>
  <c r="AB10" i="1"/>
  <c r="M9" i="1"/>
  <c r="N9" i="1"/>
  <c r="P9" i="1"/>
  <c r="M129" i="1"/>
  <c r="N129" i="1"/>
  <c r="M93" i="1"/>
  <c r="N93" i="1"/>
  <c r="M99" i="1"/>
  <c r="N99" i="1"/>
  <c r="M105" i="1"/>
  <c r="N105" i="1"/>
  <c r="M75" i="1"/>
  <c r="N75" i="1"/>
  <c r="M87" i="1"/>
  <c r="N87" i="1"/>
  <c r="M117" i="1"/>
  <c r="N117" i="1"/>
  <c r="M111" i="1"/>
  <c r="N111" i="1"/>
  <c r="M81" i="1"/>
  <c r="N81" i="1"/>
  <c r="M123" i="1"/>
  <c r="N123" i="1"/>
  <c r="M45" i="1"/>
  <c r="N45" i="1"/>
  <c r="M27" i="1"/>
  <c r="N27" i="1"/>
  <c r="M21" i="1"/>
  <c r="N21" i="1"/>
  <c r="M57" i="1"/>
  <c r="N57" i="1"/>
  <c r="M51" i="1"/>
  <c r="N51" i="1"/>
  <c r="M39" i="1"/>
  <c r="N39" i="1"/>
  <c r="M69" i="1"/>
  <c r="N69" i="1"/>
  <c r="M63" i="1"/>
  <c r="N63" i="1"/>
  <c r="M15" i="1"/>
  <c r="N15" i="1"/>
  <c r="O9" i="1"/>
  <c r="O111" i="1"/>
  <c r="P111" i="1"/>
  <c r="O117" i="1"/>
  <c r="P117" i="1"/>
  <c r="O99" i="1"/>
  <c r="P99" i="1"/>
  <c r="O123" i="1"/>
  <c r="P123" i="1"/>
  <c r="O87" i="1"/>
  <c r="P87" i="1"/>
  <c r="O93" i="1"/>
  <c r="P93" i="1"/>
  <c r="P105" i="1"/>
  <c r="O105" i="1"/>
  <c r="O81" i="1"/>
  <c r="P81" i="1"/>
  <c r="O75" i="1"/>
  <c r="P75" i="1"/>
  <c r="O129" i="1"/>
  <c r="P129" i="1"/>
  <c r="Z42" i="18"/>
  <c r="N42" i="18"/>
  <c r="AF26" i="18"/>
  <c r="N26" i="18"/>
  <c r="AF18" i="18"/>
  <c r="T10" i="18"/>
  <c r="N34" i="18"/>
  <c r="T34" i="18"/>
  <c r="T18" i="18"/>
  <c r="Z18" i="18"/>
  <c r="Z10" i="18"/>
  <c r="AL18" i="18"/>
  <c r="Z26" i="18"/>
  <c r="P63" i="1"/>
  <c r="O63" i="1"/>
  <c r="T42" i="18"/>
  <c r="AF34" i="18"/>
  <c r="AL10" i="18"/>
  <c r="N18" i="18"/>
  <c r="N10" i="18"/>
  <c r="AL34" i="18"/>
  <c r="AL42" i="18"/>
  <c r="AF10" i="18"/>
  <c r="Z34" i="18"/>
  <c r="AF42" i="18"/>
  <c r="AL26" i="18"/>
  <c r="T26" i="18"/>
  <c r="AJ34" i="18"/>
  <c r="R34" i="18"/>
  <c r="R42" i="18"/>
  <c r="AJ26" i="18"/>
  <c r="X10" i="18"/>
  <c r="X42" i="18"/>
  <c r="L42" i="18"/>
  <c r="R18" i="18"/>
  <c r="R26" i="18"/>
  <c r="L34" i="18"/>
  <c r="X26" i="18"/>
  <c r="X34" i="18"/>
  <c r="AD18" i="18"/>
  <c r="AD34" i="18"/>
  <c r="L26" i="18"/>
  <c r="AJ10" i="18"/>
  <c r="O57" i="1"/>
  <c r="AJ42" i="18"/>
  <c r="AJ18" i="18"/>
  <c r="AD26" i="18"/>
  <c r="L10" i="18"/>
  <c r="AD10" i="18"/>
  <c r="X18" i="18"/>
  <c r="AD42" i="18"/>
  <c r="L18" i="18"/>
  <c r="R10" i="18"/>
  <c r="P57" i="1"/>
  <c r="O69" i="1"/>
  <c r="AD69" i="1"/>
  <c r="AB36" i="18"/>
  <c r="AH12" i="18"/>
  <c r="P28" i="18"/>
  <c r="AH20" i="18"/>
  <c r="P36" i="18"/>
  <c r="V12" i="18"/>
  <c r="AH28" i="18"/>
  <c r="AB20" i="18"/>
  <c r="J12" i="18"/>
  <c r="J20" i="18"/>
  <c r="P69" i="1"/>
  <c r="P44" i="18"/>
  <c r="AB44" i="18"/>
  <c r="V28" i="18"/>
  <c r="V36" i="18"/>
  <c r="J28" i="18"/>
  <c r="AH36" i="18"/>
  <c r="J44" i="18"/>
  <c r="P12" i="18"/>
  <c r="AB12" i="18"/>
  <c r="V44" i="18"/>
  <c r="AH44" i="18"/>
  <c r="V20" i="18"/>
  <c r="P20" i="18"/>
  <c r="J36" i="18"/>
  <c r="AB28" i="18"/>
  <c r="T38" i="18"/>
  <c r="AF22" i="18"/>
  <c r="N38" i="18"/>
  <c r="AF30" i="18"/>
  <c r="AL6" i="18"/>
  <c r="Z6" i="18"/>
  <c r="P21" i="1"/>
  <c r="T14" i="18"/>
  <c r="T22" i="18"/>
  <c r="N6" i="18"/>
  <c r="AL30" i="18"/>
  <c r="Z22" i="18"/>
  <c r="Z14" i="18"/>
  <c r="O21" i="1"/>
  <c r="Z30" i="18"/>
  <c r="AL38" i="18"/>
  <c r="AL14" i="18"/>
  <c r="AF6" i="18"/>
  <c r="AL22" i="18"/>
  <c r="T30" i="18"/>
  <c r="Z38" i="18"/>
  <c r="AF14" i="18"/>
  <c r="N30" i="18"/>
  <c r="N14" i="18"/>
  <c r="N22" i="18"/>
  <c r="AF38" i="18"/>
  <c r="T6" i="18"/>
  <c r="O39" i="1"/>
  <c r="X32" i="18"/>
  <c r="AD32" i="18"/>
  <c r="AJ8" i="18"/>
  <c r="L16" i="18"/>
  <c r="R32" i="18"/>
  <c r="AJ32" i="18"/>
  <c r="P39" i="1"/>
  <c r="R40" i="18"/>
  <c r="AJ40" i="18"/>
  <c r="AD24" i="18"/>
  <c r="AJ24" i="18"/>
  <c r="R24" i="18"/>
  <c r="AJ16" i="18"/>
  <c r="AD8" i="18"/>
  <c r="L32" i="18"/>
  <c r="L40" i="18"/>
  <c r="R16" i="18"/>
  <c r="L24" i="18"/>
  <c r="AD16" i="18"/>
  <c r="L8" i="18"/>
  <c r="R8" i="18"/>
  <c r="X40" i="18"/>
  <c r="X8" i="18"/>
  <c r="X16" i="18"/>
  <c r="AD40" i="18"/>
  <c r="X24" i="18"/>
  <c r="O27" i="1"/>
  <c r="J40" i="18"/>
  <c r="J16" i="18"/>
  <c r="P16" i="18"/>
  <c r="V8" i="18"/>
  <c r="J8" i="18"/>
  <c r="J24" i="18"/>
  <c r="AH16" i="18"/>
  <c r="AB16" i="18"/>
  <c r="AB40" i="18"/>
  <c r="P32" i="18"/>
  <c r="P40" i="18"/>
  <c r="AH24" i="18"/>
  <c r="AB32" i="18"/>
  <c r="J32" i="18"/>
  <c r="V16" i="18"/>
  <c r="V40" i="18"/>
  <c r="AH32" i="18"/>
  <c r="V24" i="18"/>
  <c r="V32" i="18"/>
  <c r="AH8" i="18"/>
  <c r="AB8" i="18"/>
  <c r="P8" i="18"/>
  <c r="P27" i="1"/>
  <c r="AH40" i="18"/>
  <c r="AB24" i="18"/>
  <c r="P24" i="18"/>
  <c r="AD38" i="18"/>
  <c r="L30" i="18"/>
  <c r="AD30" i="18"/>
  <c r="AJ6" i="18"/>
  <c r="L14" i="18"/>
  <c r="L22" i="18"/>
  <c r="X6" i="18"/>
  <c r="L6" i="18"/>
  <c r="P15" i="1"/>
  <c r="R38" i="18"/>
  <c r="AJ38" i="18"/>
  <c r="L38" i="18"/>
  <c r="AD6" i="18"/>
  <c r="R6" i="18"/>
  <c r="AJ30" i="18"/>
  <c r="R30" i="18"/>
  <c r="AD22" i="18"/>
  <c r="AJ14" i="18"/>
  <c r="AJ22" i="18"/>
  <c r="AD14" i="18"/>
  <c r="X38" i="18"/>
  <c r="X14" i="18"/>
  <c r="R22" i="18"/>
  <c r="X22" i="18"/>
  <c r="O15" i="1"/>
  <c r="R14" i="18"/>
  <c r="X30" i="18"/>
  <c r="J6" i="18"/>
  <c r="AB38" i="18"/>
  <c r="AH30" i="18"/>
  <c r="P14" i="18"/>
  <c r="AH14" i="18"/>
  <c r="AB22" i="18"/>
  <c r="J30" i="18"/>
  <c r="J38" i="18"/>
  <c r="P30" i="18"/>
  <c r="P22" i="18"/>
  <c r="J22" i="18"/>
  <c r="V22" i="18"/>
  <c r="AH38" i="18"/>
  <c r="V30" i="18"/>
  <c r="P38" i="18"/>
  <c r="AH6" i="18"/>
  <c r="AH22" i="18"/>
  <c r="AB30" i="18"/>
  <c r="V38" i="18"/>
  <c r="V14" i="18"/>
  <c r="J14" i="18"/>
  <c r="AB14" i="18"/>
  <c r="AB6" i="18"/>
  <c r="V6" i="18"/>
  <c r="P6" i="18"/>
  <c r="AD9" i="1"/>
  <c r="O51" i="1"/>
  <c r="AH34" i="18"/>
  <c r="AH42" i="18"/>
  <c r="AH18" i="18"/>
  <c r="AB10" i="18"/>
  <c r="J26" i="18"/>
  <c r="V18" i="18"/>
  <c r="V42" i="18"/>
  <c r="J42" i="18"/>
  <c r="P10" i="18"/>
  <c r="AB26" i="18"/>
  <c r="J34" i="18"/>
  <c r="J18" i="18"/>
  <c r="AH10" i="18"/>
  <c r="AB34" i="18"/>
  <c r="P26" i="18"/>
  <c r="P34" i="18"/>
  <c r="V34" i="18"/>
  <c r="AH26" i="18"/>
  <c r="J10" i="18"/>
  <c r="P51" i="1"/>
  <c r="P18" i="18"/>
  <c r="AB42" i="18"/>
  <c r="V10" i="18"/>
  <c r="AB18" i="18"/>
  <c r="P42" i="18"/>
  <c r="V26" i="18"/>
  <c r="Z32" i="18"/>
  <c r="N24" i="18"/>
  <c r="AL32" i="18"/>
  <c r="AL40" i="18"/>
  <c r="N8" i="18"/>
  <c r="AF24" i="18"/>
  <c r="Z40" i="18"/>
  <c r="Z16" i="18"/>
  <c r="N32" i="18"/>
  <c r="T32" i="18"/>
  <c r="N40" i="18"/>
  <c r="T8" i="18"/>
  <c r="O45" i="1"/>
  <c r="AF32" i="18"/>
  <c r="AL8" i="18"/>
  <c r="T24" i="18"/>
  <c r="N16" i="18"/>
  <c r="T16" i="18"/>
  <c r="Z24" i="18"/>
  <c r="AF16" i="18"/>
  <c r="P45" i="1"/>
  <c r="T40" i="18"/>
  <c r="AF8" i="18"/>
  <c r="AL24" i="18"/>
  <c r="Z8" i="18"/>
  <c r="AF40" i="18"/>
  <c r="AL16" i="18"/>
  <c r="AD28" i="1"/>
  <c r="AD27" i="1"/>
  <c r="AC27" i="1"/>
  <c r="AC69" i="1"/>
  <c r="AD71" i="1"/>
  <c r="AD64" i="1"/>
  <c r="AD63" i="1"/>
  <c r="AD46" i="1"/>
  <c r="AD45" i="1"/>
  <c r="AC45" i="1"/>
  <c r="AD58" i="1"/>
  <c r="AD57" i="1"/>
  <c r="AC57" i="1"/>
  <c r="AC9" i="1"/>
  <c r="AD10" i="1"/>
  <c r="AD16" i="1"/>
  <c r="AD15" i="1"/>
  <c r="AC15" i="1"/>
  <c r="AD21" i="1"/>
  <c r="AC21" i="1"/>
  <c r="AD52" i="1"/>
  <c r="AD51" i="1"/>
  <c r="AC51" i="1"/>
  <c r="AD40" i="1"/>
  <c r="AD39" i="1"/>
  <c r="AC39" i="1"/>
  <c r="AD22" i="1"/>
  <c r="AC22" i="1"/>
  <c r="J40" i="19"/>
  <c r="V30" i="19"/>
  <c r="AH20" i="19"/>
  <c r="J30" i="19"/>
  <c r="V20" i="19"/>
  <c r="AH10" i="19"/>
  <c r="P10" i="19"/>
  <c r="AB50" i="19"/>
  <c r="J50" i="19"/>
  <c r="AB40" i="19"/>
  <c r="P30" i="19"/>
  <c r="V50" i="19"/>
  <c r="P50" i="19"/>
  <c r="AB10" i="19"/>
  <c r="AH30" i="19"/>
  <c r="AH40" i="19"/>
  <c r="J10" i="19"/>
  <c r="AB20" i="19"/>
  <c r="AH50" i="19"/>
  <c r="AE39" i="1"/>
  <c r="V10" i="19"/>
  <c r="P20" i="19"/>
  <c r="J20" i="19"/>
  <c r="P40" i="19"/>
  <c r="V40" i="19"/>
  <c r="AB30" i="19"/>
  <c r="J11" i="19"/>
  <c r="V11" i="19"/>
  <c r="AB21" i="19"/>
  <c r="P31" i="19"/>
  <c r="J31" i="19"/>
  <c r="AB41" i="19"/>
  <c r="AE45" i="1"/>
  <c r="AH41" i="19"/>
  <c r="P41" i="19"/>
  <c r="J21" i="19"/>
  <c r="AB31" i="19"/>
  <c r="AB51" i="19"/>
  <c r="P21" i="19"/>
  <c r="V41" i="19"/>
  <c r="V31" i="19"/>
  <c r="AH21" i="19"/>
  <c r="AB11" i="19"/>
  <c r="P51" i="19"/>
  <c r="V21" i="19"/>
  <c r="AH31" i="19"/>
  <c r="V51" i="19"/>
  <c r="J51" i="19"/>
  <c r="AH51" i="19"/>
  <c r="AH11" i="19"/>
  <c r="J41" i="19"/>
  <c r="P11" i="19"/>
  <c r="AD23" i="1"/>
  <c r="AB36" i="19"/>
  <c r="AH16" i="19"/>
  <c r="P16" i="19"/>
  <c r="V46" i="19"/>
  <c r="J6" i="19"/>
  <c r="AB16" i="19"/>
  <c r="V26" i="19"/>
  <c r="V16" i="19"/>
  <c r="AB6" i="19"/>
  <c r="J26" i="19"/>
  <c r="P6" i="19"/>
  <c r="AH46" i="19"/>
  <c r="P46" i="19"/>
  <c r="AH26" i="19"/>
  <c r="AH36" i="19"/>
  <c r="V36" i="19"/>
  <c r="P36" i="19"/>
  <c r="V6" i="19"/>
  <c r="AH6" i="19"/>
  <c r="AB46" i="19"/>
  <c r="AB26" i="19"/>
  <c r="J16" i="19"/>
  <c r="P26" i="19"/>
  <c r="AE9" i="1"/>
  <c r="J36" i="19"/>
  <c r="J46" i="19"/>
  <c r="V25" i="19"/>
  <c r="AH25" i="19"/>
  <c r="P45" i="19"/>
  <c r="AH45" i="19"/>
  <c r="AH15" i="19"/>
  <c r="AB55" i="19"/>
  <c r="J45" i="19"/>
  <c r="AH35" i="19"/>
  <c r="V45" i="19"/>
  <c r="AH55" i="19"/>
  <c r="V15" i="19"/>
  <c r="J25" i="19"/>
  <c r="V35" i="19"/>
  <c r="AE69" i="1"/>
  <c r="P25" i="19"/>
  <c r="V55" i="19"/>
  <c r="J15" i="19"/>
  <c r="AB15" i="19"/>
  <c r="J35" i="19"/>
  <c r="AB35" i="19"/>
  <c r="J55" i="19"/>
  <c r="AB25" i="19"/>
  <c r="P35" i="19"/>
  <c r="P55" i="19"/>
  <c r="AB45" i="19"/>
  <c r="P15" i="19"/>
  <c r="J47" i="19"/>
  <c r="V27" i="19"/>
  <c r="AH7" i="19"/>
  <c r="P47" i="19"/>
  <c r="AB27" i="19"/>
  <c r="J17" i="19"/>
  <c r="V47" i="19"/>
  <c r="J37" i="19"/>
  <c r="AE15" i="1"/>
  <c r="AB37" i="19"/>
  <c r="J27" i="19"/>
  <c r="V7" i="19"/>
  <c r="AH37" i="19"/>
  <c r="P27" i="19"/>
  <c r="AB7" i="19"/>
  <c r="P17" i="19"/>
  <c r="V17" i="19"/>
  <c r="AH47" i="19"/>
  <c r="P37" i="19"/>
  <c r="AB17" i="19"/>
  <c r="J7" i="19"/>
  <c r="V37" i="19"/>
  <c r="AH17" i="19"/>
  <c r="P7" i="19"/>
  <c r="AH27" i="19"/>
  <c r="AB47" i="19"/>
  <c r="AE57"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C63" i="1"/>
  <c r="AD70" i="1"/>
  <c r="AC70" i="1"/>
  <c r="AE27" i="1"/>
  <c r="J39" i="19"/>
  <c r="AB39" i="19"/>
  <c r="AH49" i="19"/>
  <c r="P39" i="19"/>
  <c r="P9" i="19"/>
  <c r="AB9" i="19"/>
  <c r="V39" i="19"/>
  <c r="V9" i="19"/>
  <c r="AH9" i="19"/>
  <c r="J29" i="19"/>
  <c r="J19" i="19"/>
  <c r="V29" i="19"/>
  <c r="P29" i="19"/>
  <c r="AB49" i="19"/>
  <c r="AB29" i="19"/>
  <c r="P49" i="19"/>
  <c r="J49" i="19"/>
  <c r="P19" i="19"/>
  <c r="V49" i="19"/>
  <c r="AH39" i="19"/>
  <c r="V19" i="19"/>
  <c r="AH19" i="19"/>
  <c r="AH29" i="19"/>
  <c r="AB19" i="19"/>
  <c r="J9" i="19"/>
  <c r="AE21" i="1"/>
  <c r="AH8" i="19"/>
  <c r="P18" i="19"/>
  <c r="AB28" i="19"/>
  <c r="P38" i="19"/>
  <c r="AB48" i="19"/>
  <c r="J28" i="19"/>
  <c r="V38" i="19"/>
  <c r="AH38" i="19"/>
  <c r="V8" i="19"/>
  <c r="J48" i="19"/>
  <c r="AH28" i="19"/>
  <c r="P48" i="19"/>
  <c r="AH48" i="19"/>
  <c r="V28" i="19"/>
  <c r="AB38" i="19"/>
  <c r="AB18" i="19"/>
  <c r="AH18" i="19"/>
  <c r="AB8" i="19"/>
  <c r="V48" i="19"/>
  <c r="J8" i="19"/>
  <c r="V18" i="19"/>
  <c r="P28" i="19"/>
  <c r="P8" i="19"/>
  <c r="J18" i="19"/>
  <c r="J38" i="19"/>
  <c r="AC10" i="1"/>
  <c r="AC71" i="1"/>
  <c r="AD72" i="1"/>
  <c r="AD41" i="1"/>
  <c r="AC40" i="1"/>
  <c r="AC46" i="1"/>
  <c r="AD47" i="1"/>
  <c r="AC47" i="1"/>
  <c r="AD48" i="1"/>
  <c r="V32" i="19"/>
  <c r="P42" i="19"/>
  <c r="J12" i="19"/>
  <c r="J32" i="19"/>
  <c r="AB52" i="19"/>
  <c r="AE51" i="1"/>
  <c r="J22" i="19"/>
  <c r="V22" i="19"/>
  <c r="J52" i="19"/>
  <c r="AH12" i="19"/>
  <c r="J42" i="19"/>
  <c r="AH42" i="19"/>
  <c r="P32" i="19"/>
  <c r="AB12" i="19"/>
  <c r="AH32" i="19"/>
  <c r="AB32" i="19"/>
  <c r="AB42" i="19"/>
  <c r="V42" i="19"/>
  <c r="V12" i="19"/>
  <c r="V52" i="19"/>
  <c r="AB22" i="19"/>
  <c r="AH52" i="19"/>
  <c r="AH22" i="19"/>
  <c r="P22" i="19"/>
  <c r="P12" i="19"/>
  <c r="P52" i="19"/>
  <c r="AD53" i="1"/>
  <c r="AC53" i="1"/>
  <c r="AD54" i="1"/>
  <c r="AC54" i="1"/>
  <c r="AC52" i="1"/>
  <c r="AD17" i="1"/>
  <c r="AC16" i="1"/>
  <c r="AC58" i="1"/>
  <c r="AD59" i="1"/>
  <c r="AC64" i="1"/>
  <c r="AD65" i="1"/>
  <c r="AC28" i="1"/>
  <c r="AD29" i="1"/>
  <c r="W37" i="19"/>
  <c r="AI7" i="19"/>
  <c r="W17" i="19"/>
  <c r="W27" i="19"/>
  <c r="Q47" i="19"/>
  <c r="W7" i="19"/>
  <c r="AI17" i="19"/>
  <c r="K47" i="19"/>
  <c r="AI47" i="19"/>
  <c r="Q27" i="19"/>
  <c r="AC27" i="19"/>
  <c r="AC47" i="19"/>
  <c r="AC37" i="19"/>
  <c r="AI37" i="19"/>
  <c r="AE16" i="1"/>
  <c r="AC17" i="19"/>
  <c r="K37" i="19"/>
  <c r="AC7" i="19"/>
  <c r="W47" i="19"/>
  <c r="Q37" i="19"/>
  <c r="AI27" i="19"/>
  <c r="Q7" i="19"/>
  <c r="K27" i="19"/>
  <c r="K17" i="19"/>
  <c r="K7" i="19"/>
  <c r="Q17" i="19"/>
  <c r="AC72" i="1"/>
  <c r="AD73" i="1"/>
  <c r="K35" i="19"/>
  <c r="AC25" i="19"/>
  <c r="K45" i="19"/>
  <c r="AI45" i="19"/>
  <c r="W45" i="19"/>
  <c r="Q35" i="19"/>
  <c r="K55" i="19"/>
  <c r="AC15" i="19"/>
  <c r="Q15" i="19"/>
  <c r="AC35" i="19"/>
  <c r="AI35" i="19"/>
  <c r="Q55" i="19"/>
  <c r="AI25" i="19"/>
  <c r="AE70"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E64"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E46" i="1"/>
  <c r="AD55" i="19"/>
  <c r="R15" i="19"/>
  <c r="AJ35" i="19"/>
  <c r="AE71"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E63"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E53" i="1"/>
  <c r="AD12" i="19"/>
  <c r="AD32" i="19"/>
  <c r="AD22" i="19"/>
  <c r="X52" i="19"/>
  <c r="AD52" i="19"/>
  <c r="L42" i="19"/>
  <c r="R42" i="19"/>
  <c r="AJ21" i="19"/>
  <c r="AD31" i="19"/>
  <c r="R21" i="19"/>
  <c r="AD41" i="19"/>
  <c r="AJ11" i="19"/>
  <c r="AJ51" i="19"/>
  <c r="AE47" i="1"/>
  <c r="L41" i="19"/>
  <c r="AD11" i="19"/>
  <c r="L21" i="19"/>
  <c r="L11" i="19"/>
  <c r="X51" i="19"/>
  <c r="X21" i="19"/>
  <c r="R11" i="19"/>
  <c r="R31" i="19"/>
  <c r="AJ41" i="19"/>
  <c r="L31" i="19"/>
  <c r="R51" i="19"/>
  <c r="X31" i="19"/>
  <c r="X11" i="19"/>
  <c r="X41" i="19"/>
  <c r="AJ31" i="19"/>
  <c r="AD51" i="19"/>
  <c r="R41" i="19"/>
  <c r="AD21" i="19"/>
  <c r="L51" i="19"/>
  <c r="AD18" i="1"/>
  <c r="AC17" i="1"/>
  <c r="AC29" i="1"/>
  <c r="AD30" i="1"/>
  <c r="AC59" i="1"/>
  <c r="AD60" i="1"/>
  <c r="K42" i="19"/>
  <c r="AC32" i="19"/>
  <c r="W42" i="19"/>
  <c r="AI52" i="19"/>
  <c r="K22" i="19"/>
  <c r="Q32" i="19"/>
  <c r="AI12" i="19"/>
  <c r="AC52" i="19"/>
  <c r="Q42" i="19"/>
  <c r="AC42" i="19"/>
  <c r="K12" i="19"/>
  <c r="Q22" i="19"/>
  <c r="W52" i="19"/>
  <c r="AI42" i="19"/>
  <c r="W32" i="19"/>
  <c r="AI22" i="19"/>
  <c r="W12" i="19"/>
  <c r="AI32" i="19"/>
  <c r="AC12" i="19"/>
  <c r="Q12" i="19"/>
  <c r="Q52" i="19"/>
  <c r="AE52" i="1"/>
  <c r="K32" i="19"/>
  <c r="W22" i="19"/>
  <c r="K52" i="19"/>
  <c r="AC22" i="19"/>
  <c r="AC40" i="19"/>
  <c r="W10" i="19"/>
  <c r="AC50" i="19"/>
  <c r="Q10" i="19"/>
  <c r="Q30" i="19"/>
  <c r="W50" i="19"/>
  <c r="K40" i="19"/>
  <c r="Q50" i="19"/>
  <c r="W20" i="19"/>
  <c r="AE40" i="1"/>
  <c r="K10" i="19"/>
  <c r="Q40" i="19"/>
  <c r="K30" i="19"/>
  <c r="AI50" i="19"/>
  <c r="AI20" i="19"/>
  <c r="K50" i="19"/>
  <c r="AI40" i="19"/>
  <c r="W40" i="19"/>
  <c r="K20" i="19"/>
  <c r="AC10" i="19"/>
  <c r="AI10" i="19"/>
  <c r="AC20" i="19"/>
  <c r="AI30" i="19"/>
  <c r="AC30" i="19"/>
  <c r="W30" i="19"/>
  <c r="Q20" i="19"/>
  <c r="AE10" i="1"/>
  <c r="AI6" i="19"/>
  <c r="W26" i="19"/>
  <c r="AI36" i="19"/>
  <c r="W36" i="19"/>
  <c r="K46" i="19"/>
  <c r="Q46" i="19"/>
  <c r="W16" i="19"/>
  <c r="Q6" i="19"/>
  <c r="AI16" i="19"/>
  <c r="K26" i="19"/>
  <c r="AI26" i="19"/>
  <c r="AC36" i="19"/>
  <c r="AI46" i="19"/>
  <c r="AC26" i="19"/>
  <c r="K36" i="19"/>
  <c r="K6" i="19"/>
  <c r="Q36" i="19"/>
  <c r="W46" i="19"/>
  <c r="AC6" i="19"/>
  <c r="K16" i="19"/>
  <c r="AC46" i="19"/>
  <c r="AC16" i="19"/>
  <c r="Q26" i="19"/>
  <c r="Q16" i="19"/>
  <c r="W6" i="19"/>
  <c r="AD24" i="1"/>
  <c r="AC23" i="1"/>
  <c r="AC65" i="1"/>
  <c r="AD66" i="1"/>
  <c r="K39" i="19"/>
  <c r="AC39" i="19"/>
  <c r="W29" i="19"/>
  <c r="AI49" i="19"/>
  <c r="W9" i="19"/>
  <c r="AC19" i="19"/>
  <c r="Q49" i="19"/>
  <c r="W49" i="19"/>
  <c r="AC9" i="19"/>
  <c r="AI9" i="19"/>
  <c r="Q29" i="19"/>
  <c r="W39" i="19"/>
  <c r="Q39" i="19"/>
  <c r="AE28"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E58" i="1"/>
  <c r="Q33" i="19"/>
  <c r="AI23" i="19"/>
  <c r="K53" i="19"/>
  <c r="AC23" i="19"/>
  <c r="AC13" i="19"/>
  <c r="W23" i="19"/>
  <c r="W33" i="19"/>
  <c r="Q13" i="19"/>
  <c r="W13" i="19"/>
  <c r="AI13" i="19"/>
  <c r="Q43" i="19"/>
  <c r="Q23" i="19"/>
  <c r="W53" i="19"/>
  <c r="M12" i="19"/>
  <c r="AK42" i="19"/>
  <c r="AE32" i="19"/>
  <c r="AE54" i="1"/>
  <c r="M52" i="19"/>
  <c r="S12" i="19"/>
  <c r="M32" i="19"/>
  <c r="S52" i="19"/>
  <c r="Y52" i="19"/>
  <c r="Y42" i="19"/>
  <c r="AK12" i="19"/>
  <c r="S22" i="19"/>
  <c r="AE12" i="19"/>
  <c r="Y22" i="19"/>
  <c r="S32" i="19"/>
  <c r="AK52" i="19"/>
  <c r="M22" i="19"/>
  <c r="AK32" i="19"/>
  <c r="AE22" i="19"/>
  <c r="AE42" i="19"/>
  <c r="Y32" i="19"/>
  <c r="M42" i="19"/>
  <c r="Y12" i="19"/>
  <c r="AE52" i="19"/>
  <c r="AK22" i="19"/>
  <c r="S42" i="19"/>
  <c r="AC48" i="1"/>
  <c r="AD50" i="1"/>
  <c r="AC50" i="1"/>
  <c r="AD49" i="1"/>
  <c r="AC49" i="1"/>
  <c r="AC41" i="1"/>
  <c r="AD42"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E22" i="1"/>
  <c r="R40" i="19"/>
  <c r="AD10" i="19"/>
  <c r="X40" i="19"/>
  <c r="AJ10" i="19"/>
  <c r="R50" i="19"/>
  <c r="X10" i="19"/>
  <c r="R30" i="19"/>
  <c r="AE41" i="1"/>
  <c r="L10" i="19"/>
  <c r="L50" i="19"/>
  <c r="AJ20" i="19"/>
  <c r="AJ40" i="19"/>
  <c r="AD30" i="19"/>
  <c r="R20" i="19"/>
  <c r="AD50" i="19"/>
  <c r="AJ30" i="19"/>
  <c r="AJ50" i="19"/>
  <c r="X30" i="19"/>
  <c r="AD20" i="19"/>
  <c r="L40" i="19"/>
  <c r="X50" i="19"/>
  <c r="X20" i="19"/>
  <c r="AD40" i="19"/>
  <c r="R10" i="19"/>
  <c r="L30" i="19"/>
  <c r="L20" i="19"/>
  <c r="AC60" i="1"/>
  <c r="AD61" i="1"/>
  <c r="AC73" i="1"/>
  <c r="AD74" i="1"/>
  <c r="AC74" i="1"/>
  <c r="AD47" i="19"/>
  <c r="AJ27" i="19"/>
  <c r="AD27" i="19"/>
  <c r="AJ7" i="19"/>
  <c r="AJ37" i="19"/>
  <c r="L27" i="19"/>
  <c r="AD17" i="19"/>
  <c r="L37" i="19"/>
  <c r="R17" i="19"/>
  <c r="AJ17" i="19"/>
  <c r="X7" i="19"/>
  <c r="X47" i="19"/>
  <c r="L7" i="19"/>
  <c r="L17" i="19"/>
  <c r="R27" i="19"/>
  <c r="X27" i="19"/>
  <c r="R7" i="19"/>
  <c r="X17" i="19"/>
  <c r="AJ47" i="19"/>
  <c r="L47" i="19"/>
  <c r="R37" i="19"/>
  <c r="AD7" i="19"/>
  <c r="X37" i="19"/>
  <c r="AE17" i="1"/>
  <c r="R47" i="19"/>
  <c r="AD37" i="19"/>
  <c r="AD25" i="1"/>
  <c r="AC25" i="1"/>
  <c r="AC24" i="1"/>
  <c r="AD26" i="1"/>
  <c r="AC26" i="1"/>
  <c r="AJ43" i="19"/>
  <c r="AD33" i="19"/>
  <c r="X33" i="19"/>
  <c r="X13" i="19"/>
  <c r="AD43" i="19"/>
  <c r="L43" i="19"/>
  <c r="AE59" i="1"/>
  <c r="X23" i="19"/>
  <c r="R33" i="19"/>
  <c r="R43" i="19"/>
  <c r="AD53" i="19"/>
  <c r="AJ13" i="19"/>
  <c r="R23" i="19"/>
  <c r="R13" i="19"/>
  <c r="AJ53" i="19"/>
  <c r="L33" i="19"/>
  <c r="L23" i="19"/>
  <c r="X43" i="19"/>
  <c r="X53" i="19"/>
  <c r="AD13" i="19"/>
  <c r="L53" i="19"/>
  <c r="L13" i="19"/>
  <c r="AD23" i="19"/>
  <c r="AJ33" i="19"/>
  <c r="AJ23" i="19"/>
  <c r="R53" i="19"/>
  <c r="AC18" i="1"/>
  <c r="AD19" i="1"/>
  <c r="M55" i="19"/>
  <c r="AK15" i="19"/>
  <c r="AE25" i="19"/>
  <c r="AE72"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E23"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E49"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E50" i="1"/>
  <c r="AG11" i="19"/>
  <c r="AM41" i="19"/>
  <c r="AA21" i="19"/>
  <c r="AA51" i="19"/>
  <c r="U51" i="19"/>
  <c r="U31" i="19"/>
  <c r="AA11" i="19"/>
  <c r="AG21" i="19"/>
  <c r="O31" i="19"/>
  <c r="AC66" i="1"/>
  <c r="AD67" i="1"/>
  <c r="AC30" i="1"/>
  <c r="AD31" i="1"/>
  <c r="AC31" i="1"/>
  <c r="AD32" i="1"/>
  <c r="AC32" i="1"/>
  <c r="AJ46" i="19"/>
  <c r="AD46" i="19"/>
  <c r="L36" i="19"/>
  <c r="X16" i="19"/>
  <c r="AJ26" i="19"/>
  <c r="L46" i="19"/>
  <c r="X6" i="19"/>
  <c r="R36" i="19"/>
  <c r="X36" i="19"/>
  <c r="R6" i="19"/>
  <c r="AJ6" i="19"/>
  <c r="AD36" i="19"/>
  <c r="R46" i="19"/>
  <c r="AD26" i="19"/>
  <c r="L16" i="19"/>
  <c r="AD16" i="19"/>
  <c r="X46" i="19"/>
  <c r="X26" i="19"/>
  <c r="AJ36" i="19"/>
  <c r="R26" i="19"/>
  <c r="AD6" i="19"/>
  <c r="L6" i="19"/>
  <c r="L26" i="19"/>
  <c r="R16" i="19"/>
  <c r="AJ16" i="19"/>
  <c r="AC42" i="1"/>
  <c r="AD43" i="1"/>
  <c r="AE11" i="19"/>
  <c r="Y41" i="19"/>
  <c r="M41" i="19"/>
  <c r="Y21" i="19"/>
  <c r="AK41" i="19"/>
  <c r="S31" i="19"/>
  <c r="M31" i="19"/>
  <c r="M51" i="19"/>
  <c r="Y51" i="19"/>
  <c r="AK21" i="19"/>
  <c r="AK31" i="19"/>
  <c r="Y11" i="19"/>
  <c r="AE41" i="19"/>
  <c r="AE21" i="19"/>
  <c r="S51" i="19"/>
  <c r="AE51" i="19"/>
  <c r="AK51" i="19"/>
  <c r="M21" i="19"/>
  <c r="AE31" i="19"/>
  <c r="AE48" i="1"/>
  <c r="S41" i="19"/>
  <c r="AK11" i="19"/>
  <c r="S11" i="19"/>
  <c r="Y31" i="19"/>
  <c r="S21" i="19"/>
  <c r="M11" i="19"/>
  <c r="L54" i="19"/>
  <c r="AJ14" i="19"/>
  <c r="AD44" i="19"/>
  <c r="X54" i="19"/>
  <c r="R14" i="19"/>
  <c r="AD24" i="19"/>
  <c r="AD34" i="19"/>
  <c r="R54" i="19"/>
  <c r="L34" i="19"/>
  <c r="AJ34" i="19"/>
  <c r="X24" i="19"/>
  <c r="AJ24" i="19"/>
  <c r="X44" i="19"/>
  <c r="R24" i="19"/>
  <c r="AE65" i="1"/>
  <c r="X34" i="19"/>
  <c r="L14" i="19"/>
  <c r="AD14" i="19"/>
  <c r="L44" i="19"/>
  <c r="R44" i="19"/>
  <c r="AD54" i="19"/>
  <c r="X14" i="19"/>
  <c r="AJ44" i="19"/>
  <c r="R34" i="19"/>
  <c r="AJ54" i="19"/>
  <c r="L24" i="19"/>
  <c r="AD29" i="19"/>
  <c r="AD19" i="19"/>
  <c r="R39" i="19"/>
  <c r="R9" i="19"/>
  <c r="X49" i="19"/>
  <c r="X9" i="19"/>
  <c r="AD39" i="19"/>
  <c r="R29" i="19"/>
  <c r="L49" i="19"/>
  <c r="X19" i="19"/>
  <c r="X29" i="19"/>
  <c r="X39" i="19"/>
  <c r="L9" i="19"/>
  <c r="AE29" i="1"/>
  <c r="AD9" i="19"/>
  <c r="AJ49" i="19"/>
  <c r="L39" i="19"/>
  <c r="R19" i="19"/>
  <c r="AJ39" i="19"/>
  <c r="AJ29" i="19"/>
  <c r="AJ19" i="19"/>
  <c r="AJ9" i="19"/>
  <c r="AD49" i="19"/>
  <c r="L19" i="19"/>
  <c r="L29" i="19"/>
  <c r="R49" i="19"/>
  <c r="AC43" i="1"/>
  <c r="AD44" i="1"/>
  <c r="AC44" i="1"/>
  <c r="AG39" i="19"/>
  <c r="AG29" i="19"/>
  <c r="AM19" i="19"/>
  <c r="O39" i="19"/>
  <c r="AE32"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E66" i="1"/>
  <c r="AE24" i="19"/>
  <c r="S14" i="19"/>
  <c r="AK17" i="19"/>
  <c r="S27" i="19"/>
  <c r="S37" i="19"/>
  <c r="AE27" i="19"/>
  <c r="Y47" i="19"/>
  <c r="S7" i="19"/>
  <c r="M17" i="19"/>
  <c r="AE17" i="19"/>
  <c r="AK27" i="19"/>
  <c r="Y7" i="19"/>
  <c r="Y37" i="19"/>
  <c r="AE37" i="19"/>
  <c r="Y27" i="19"/>
  <c r="M47" i="19"/>
  <c r="AE18"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E24" i="1"/>
  <c r="AE28" i="19"/>
  <c r="AA55" i="19"/>
  <c r="O45" i="19"/>
  <c r="AA15" i="19"/>
  <c r="AM55" i="19"/>
  <c r="O55" i="19"/>
  <c r="AG35" i="19"/>
  <c r="AM25" i="19"/>
  <c r="AM35" i="19"/>
  <c r="AA25" i="19"/>
  <c r="AM45" i="19"/>
  <c r="AG25" i="19"/>
  <c r="AA35" i="19"/>
  <c r="O25" i="19"/>
  <c r="U25" i="19"/>
  <c r="AG45" i="19"/>
  <c r="U35" i="19"/>
  <c r="AA45" i="19"/>
  <c r="AM15" i="19"/>
  <c r="U45" i="19"/>
  <c r="O35" i="19"/>
  <c r="O15" i="19"/>
  <c r="AE74" i="1"/>
  <c r="AG15" i="19"/>
  <c r="U15" i="19"/>
  <c r="AG55" i="19"/>
  <c r="U55" i="19"/>
  <c r="AE40" i="19"/>
  <c r="Y30" i="19"/>
  <c r="M20" i="19"/>
  <c r="AE42"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E31" i="1"/>
  <c r="T19" i="19"/>
  <c r="AL49" i="19"/>
  <c r="T29" i="19"/>
  <c r="AF29" i="19"/>
  <c r="T18" i="19"/>
  <c r="N48" i="19"/>
  <c r="N8" i="19"/>
  <c r="T28" i="19"/>
  <c r="AF38" i="19"/>
  <c r="Z28" i="19"/>
  <c r="Z18" i="19"/>
  <c r="AF8" i="19"/>
  <c r="AE25"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E73"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E30" i="1"/>
  <c r="M9" i="19"/>
  <c r="Y29" i="19"/>
  <c r="AC61" i="1"/>
  <c r="AD62" i="1"/>
  <c r="AC62" i="1"/>
  <c r="AM46" i="19"/>
  <c r="U36" i="19"/>
  <c r="AG16" i="19"/>
  <c r="O6" i="19"/>
  <c r="AA36" i="19"/>
  <c r="AM16" i="19"/>
  <c r="U6" i="19"/>
  <c r="AG46" i="19"/>
  <c r="AA16" i="19"/>
  <c r="AA6" i="19"/>
  <c r="AG6" i="19"/>
  <c r="AA46" i="19"/>
  <c r="AM26" i="19"/>
  <c r="U16" i="19"/>
  <c r="O36" i="19"/>
  <c r="U26" i="19"/>
  <c r="O46" i="19"/>
  <c r="AA26" i="19"/>
  <c r="AM6" i="19"/>
  <c r="U46" i="19"/>
  <c r="AG26" i="19"/>
  <c r="O16" i="19"/>
  <c r="AG36" i="19"/>
  <c r="O26" i="19"/>
  <c r="AM36" i="19"/>
  <c r="AC67" i="1"/>
  <c r="AD68" i="1"/>
  <c r="AC68" i="1"/>
  <c r="AD20" i="1"/>
  <c r="AC20" i="1"/>
  <c r="AC19" i="1"/>
  <c r="O8" i="19"/>
  <c r="AA48" i="19"/>
  <c r="AM38" i="19"/>
  <c r="U48" i="19"/>
  <c r="AA18" i="19"/>
  <c r="AG18" i="19"/>
  <c r="AG48" i="19"/>
  <c r="AM18" i="19"/>
  <c r="AA28" i="19"/>
  <c r="AG28" i="19"/>
  <c r="AA8" i="19"/>
  <c r="U18" i="19"/>
  <c r="AG38" i="19"/>
  <c r="U38" i="19"/>
  <c r="AM8" i="19"/>
  <c r="AA38" i="19"/>
  <c r="AM48" i="19"/>
  <c r="U28" i="19"/>
  <c r="O38" i="19"/>
  <c r="U8" i="19"/>
  <c r="AG8" i="19"/>
  <c r="AE26"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E60" i="1"/>
  <c r="M33" i="19"/>
  <c r="AF6" i="19"/>
  <c r="N46" i="19"/>
  <c r="Z26" i="19"/>
  <c r="AL6" i="19"/>
  <c r="AL36" i="19"/>
  <c r="AF26" i="19"/>
  <c r="Z6" i="19"/>
  <c r="T26" i="19"/>
  <c r="Z46" i="19"/>
  <c r="AF46" i="19"/>
  <c r="T46" i="19"/>
  <c r="T6" i="19"/>
  <c r="AF36" i="19"/>
  <c r="N26" i="19"/>
  <c r="Z16" i="19"/>
  <c r="AL26" i="19"/>
  <c r="Z36" i="19"/>
  <c r="N36" i="19"/>
  <c r="AL46" i="19"/>
  <c r="T36" i="19"/>
  <c r="AF16" i="19"/>
  <c r="N6" i="19"/>
  <c r="N16" i="19"/>
  <c r="AL16" i="19"/>
  <c r="T16" i="19"/>
  <c r="AG24" i="19"/>
  <c r="O44" i="19"/>
  <c r="O24" i="19"/>
  <c r="AM14" i="19"/>
  <c r="AG34" i="19"/>
  <c r="O34" i="19"/>
  <c r="AA44" i="19"/>
  <c r="O14" i="19"/>
  <c r="AA54" i="19"/>
  <c r="U14" i="19"/>
  <c r="AM44" i="19"/>
  <c r="AA34" i="19"/>
  <c r="AM24" i="19"/>
  <c r="AM54" i="19"/>
  <c r="AG14" i="19"/>
  <c r="AM34" i="19"/>
  <c r="U54" i="19"/>
  <c r="AG44" i="19"/>
  <c r="AA24" i="19"/>
  <c r="AG54" i="19"/>
  <c r="U34" i="19"/>
  <c r="U24" i="19"/>
  <c r="AE68" i="1"/>
  <c r="AA14" i="19"/>
  <c r="O54" i="19"/>
  <c r="U44" i="19"/>
  <c r="U43" i="19"/>
  <c r="U13" i="19"/>
  <c r="AM53" i="19"/>
  <c r="AA53" i="19"/>
  <c r="AA43" i="19"/>
  <c r="O53" i="19"/>
  <c r="O23" i="19"/>
  <c r="O13" i="19"/>
  <c r="AG43" i="19"/>
  <c r="U33" i="19"/>
  <c r="U23" i="19"/>
  <c r="AM13" i="19"/>
  <c r="AM23" i="19"/>
  <c r="AG13" i="19"/>
  <c r="AA23" i="19"/>
  <c r="AG33" i="19"/>
  <c r="AA33" i="19"/>
  <c r="AM33" i="19"/>
  <c r="AA13" i="19"/>
  <c r="AE62"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E67" i="1"/>
  <c r="AF53" i="19"/>
  <c r="T43" i="19"/>
  <c r="Z53" i="19"/>
  <c r="N43" i="19"/>
  <c r="T23" i="19"/>
  <c r="AF43" i="19"/>
  <c r="Z13" i="19"/>
  <c r="Z43" i="19"/>
  <c r="AF23" i="19"/>
  <c r="AL13" i="19"/>
  <c r="Z23" i="19"/>
  <c r="AL43" i="19"/>
  <c r="AF13" i="19"/>
  <c r="AL23" i="19"/>
  <c r="N13" i="19"/>
  <c r="T33" i="19"/>
  <c r="AL53" i="19"/>
  <c r="N23" i="19"/>
  <c r="N53" i="19"/>
  <c r="AF33" i="19"/>
  <c r="N33" i="19"/>
  <c r="AE61" i="1"/>
  <c r="T53" i="19"/>
  <c r="AL33" i="19"/>
  <c r="T13" i="19"/>
  <c r="Z33" i="19"/>
  <c r="Z47" i="19"/>
  <c r="T7" i="19"/>
  <c r="AL37" i="19"/>
  <c r="T17" i="19"/>
  <c r="Z17" i="19"/>
  <c r="AF7" i="19"/>
  <c r="AF37" i="19"/>
  <c r="N17" i="19"/>
  <c r="AF27" i="19"/>
  <c r="AE19"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E44"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E20" i="1"/>
  <c r="AA17" i="19"/>
  <c r="O7" i="19"/>
  <c r="AA37" i="19"/>
  <c r="AA27" i="19"/>
  <c r="AM27" i="19"/>
  <c r="U17" i="19"/>
  <c r="U47" i="19"/>
  <c r="AG17" i="19"/>
  <c r="O47" i="19"/>
  <c r="Z40" i="19"/>
  <c r="AE43"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B223" i="13"/>
  <c r="B222" i="13"/>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<sst xmlns="http://schemas.openxmlformats.org/spreadsheetml/2006/main" count="428" uniqueCount="258">
  <si>
    <t xml:space="preserve">Referencia </t>
  </si>
  <si>
    <t>Descripción del Riesgo</t>
  </si>
  <si>
    <t>Impacto</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</si>
  <si>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</si>
  <si>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</si>
  <si>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</si>
  <si>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</si>
  <si>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</si>
  <si>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</si>
  <si>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</si>
  <si>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</si>
  <si>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</si>
  <si>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</si>
  <si>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</si>
  <si>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</si>
  <si>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</si>
  <si>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</si>
  <si>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</si>
  <si>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</si>
  <si>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</si>
  <si>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</si>
  <si>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</si>
  <si>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</si>
  <si>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</si>
  <si>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</si>
  <si>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</si>
  <si>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</si>
  <si>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</si>
  <si>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</si>
  <si>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</si>
  <si>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</si>
  <si>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</si>
  <si>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</si>
  <si>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</si>
  <si>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</si>
  <si>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</si>
  <si>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Seguimiento</t>
  </si>
  <si>
    <t>Fecha Seguimiento</t>
  </si>
  <si>
    <t>Estado</t>
  </si>
  <si>
    <t>Finalizado</t>
  </si>
  <si>
    <t>En curso</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</si>
  <si>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</si>
  <si>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</si>
  <si>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</si>
  <si>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</si>
  <si>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</si>
  <si>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</si>
  <si>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</si>
  <si>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</si>
  <si>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</si>
  <si>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</si>
  <si>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</si>
  <si>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</si>
  <si>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</si>
  <si>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</si>
  <si>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</si>
  <si>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</si>
  <si>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</si>
  <si>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</si>
  <si>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</si>
  <si>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</si>
  <si>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</si>
  <si>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</si>
  <si>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</si>
  <si>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</si>
  <si>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</si>
  <si>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</si>
  <si>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</si>
  <si>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</si>
  <si>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</si>
  <si>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</si>
  <si>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</si>
  <si>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</si>
  <si>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</si>
  <si>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</si>
  <si>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</si>
  <si>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</si>
  <si>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</si>
  <si>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</si>
  <si>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</si>
  <si>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</si>
  <si>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</si>
  <si>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</si>
  <si>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</si>
  <si>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</si>
  <si>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</si>
  <si>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</si>
  <si>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</si>
  <si>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</si>
  <si>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</si>
  <si>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</si>
  <si>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</si>
  <si>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</si>
  <si>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</si>
  <si>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</si>
  <si>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</si>
  <si>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</si>
  <si>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</si>
  <si>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</si>
  <si>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</si>
  <si>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</si>
  <si>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</si>
  <si>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</si>
  <si>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</si>
  <si>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</si>
  <si>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</si>
  <si>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</si>
  <si>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</si>
  <si>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</si>
  <si>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</si>
  <si>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</si>
  <si>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</si>
  <si>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</si>
  <si>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</si>
  <si>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</si>
  <si>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</si>
  <si>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</si>
  <si>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</si>
  <si>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</si>
  <si>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</si>
  <si>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</si>
  <si>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</si>
  <si>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</si>
  <si>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</si>
  <si>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</si>
  <si>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</si>
  <si>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</si>
  <si>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</si>
  <si>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</si>
  <si>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</si>
  <si>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</si>
  <si>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</si>
  <si>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</si>
  <si>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</si>
  <si>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</si>
  <si>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</si>
  <si>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</si>
  <si>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 xml:space="preserve">Formato Mapa Riesgos </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</si>
  <si>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</si>
  <si>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</si>
  <si>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</si>
  <si>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</si>
  <si>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</si>
  <si>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</si>
  <si>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</si>
  <si>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</si>
  <si>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</si>
  <si>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</si>
  <si>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</si>
  <si>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</si>
  <si>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</si>
  <si>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</si>
  <si>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</si>
  <si>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</si>
  <si>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</si>
  <si>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</si>
  <si>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</si>
  <si>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</si>
  <si>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</si>
  <si>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</si>
  <si>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</si>
  <si>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Frecuencia con la cual se lleva a cabo la actividad</t>
  </si>
  <si>
    <t>Criterios de Impacto</t>
  </si>
  <si>
    <t>Utilice la lista de despligue que se encuentra parametrizada, le aparecerán las opciones: i)Preventivo, ii)Detectivo, iii)Correctivo.</t>
  </si>
  <si>
    <t>Utilice la lista de despligue que se encuentra parametrizada, le aparecerán las opciones: i)Automático, ii)Manual.</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</si>
  <si>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</si>
  <si>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</si>
  <si>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</si>
  <si>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</si>
  <si>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</si>
  <si>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</si>
  <si>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</si>
  <si>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</si>
  <si>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</si>
  <si>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</si>
  <si>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</si>
  <si>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</si>
  <si>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</si>
  <si>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</si>
  <si>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</si>
  <si>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</si>
  <si>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</si>
  <si>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</si>
  <si>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</si>
  <si>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</si>
  <si>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</si>
  <si>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Una matriz de riesgos, es una herramienta, útil, que permite identificar los riesgos a los que se está expuesto. De esta manera, se pueden determinar los niveles aceptables de exposición a aquellos, así como establecer el control apropiado frente a los mismos y monitorear la efectividad del método de control elegido. Físicamente, es una guía visual que permite, mediante su diseño, una rápida identificación de las prioridades que deben ser atendidas para así acelerar la toma de decisiones.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6" tint="-0.249977111117893"/>
        <rFont val="Arial Narrow"/>
        <family val="2"/>
      </rPr>
      <t>Guía para la Administración del Riesgo y el diseño de controles</t>
    </r>
    <r>
      <rPr>
        <sz val="10"/>
        <rFont val="Arial Narrow"/>
        <family val="2"/>
      </rPr>
      <t>. El formato cuenta con celdas parametrizadas y permite contar con los respectivos mapas de calor para riesgo inherente y riesgo residual.</t>
    </r>
  </si>
  <si>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6" tint="-0.249977111117893"/>
        <rFont val="Arial Narrow"/>
        <family val="2"/>
      </rPr>
      <t>Paso 2: identificación del riesgo</t>
    </r>
    <r>
      <rPr>
        <sz val="11"/>
        <color theme="6" tint="-0.249977111117893"/>
        <rFont val="Arial Narrow"/>
        <family val="2"/>
      </rPr>
      <t>,</t>
    </r>
    <r>
      <rPr>
        <sz val="11"/>
        <rFont val="Arial Narrow"/>
        <family val="2"/>
      </rPr>
      <t xml:space="preserve"> donde se explica ampliamente las bases para adelanter este análisis.
Así mismo, considere en el </t>
    </r>
    <r>
      <rPr>
        <b/>
        <sz val="11"/>
        <color theme="6"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6"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</si>
  <si>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rFont val="Arial Narrow"/>
        <family val="2"/>
      </rPr>
      <t>POSIBILIDAD DE + Impacto para la entidad (Qué) + Causa Inmediata (Cómo) + Causa Raíz (Por qué)</t>
    </r>
  </si>
  <si>
    <r>
      <t xml:space="preserve">Recuerde que el control se define como la medida que permite reducir o mitigar un riesgo. Defina el control (es) que atacan la causa raíz del riesgo, considere la estructura explicada en la guía: </t>
    </r>
    <r>
      <rPr>
        <b/>
        <sz val="9"/>
        <rFont val="Arial Narrow"/>
        <family val="2"/>
      </rPr>
      <t>Responsable de ejecutar el control + Acción + Complemento</t>
    </r>
  </si>
  <si>
    <t>Objetivo Estratégico</t>
  </si>
  <si>
    <t>Contexto Estrategico Interno - Enterno - Proceso</t>
  </si>
  <si>
    <r>
      <t>Utilice la lista de despligue que se encuentra parametrizada, le aparecerán las opciones:</t>
    </r>
    <r>
      <rPr>
        <b/>
        <sz val="9"/>
        <rFont val="Arial Narrow"/>
        <family val="2"/>
      </rPr>
      <t xml:space="preserve"> i)Estratégicos ii) Imagen iii) Operativos iv)Financieros v)Legal o de Cumplimiento vi) Tecnológicos vii) Fraude viii) Corrupción ix) Imparcialidad x) Confidencialidad xi) Seguridad de la información </t>
    </r>
  </si>
  <si>
    <t xml:space="preserve">Causa </t>
  </si>
  <si>
    <t>Corresponde a las razones por la cuales se puede presentar  el riesgo, redacte de la forma más concreta posible.</t>
  </si>
  <si>
    <r>
      <t xml:space="preserve">Analice las consecuencias que puede ocasionar a la organización la materialización del riesgo. El riesgo se puede clasificar en: Un </t>
    </r>
    <r>
      <rPr>
        <b/>
        <sz val="9"/>
        <rFont val="Arial Narrow"/>
        <family val="2"/>
      </rPr>
      <t>riesgo negativo</t>
    </r>
    <r>
      <rPr>
        <sz val="9"/>
        <rFont val="Arial Narrow"/>
        <family val="2"/>
      </rPr>
      <t xml:space="preserve"> es una amenaza, y cuando ocurre, se transforma en un problema. No obstante, un</t>
    </r>
    <r>
      <rPr>
        <b/>
        <sz val="9"/>
        <rFont val="Arial Narrow"/>
        <family val="2"/>
      </rPr>
      <t xml:space="preserve"> riesgo puede ser positivo</t>
    </r>
    <r>
      <rPr>
        <sz val="9"/>
        <rFont val="Arial Narrow"/>
        <family val="2"/>
      </rPr>
      <t xml:space="preserve"> al proporcionar una solución.</t>
    </r>
    <r>
      <rPr>
        <b/>
        <sz val="9"/>
        <rFont val="Arial Narrow"/>
        <family val="2"/>
      </rPr>
      <t xml:space="preserve"> </t>
    </r>
  </si>
  <si>
    <t xml:space="preserve">Permite definir unl consecutivo de riesgos.
Una entidad puede ir en el riesgo 150, pero tener 70 riesgos, lo que permite llevar una traza de los riesgos. Esta información la debe administrar la oficina  Subdireción de planeación o calidad .  Cuando un  riesgo salga del mapa no existirá otro riesgo con el mismo número. </t>
  </si>
  <si>
    <t>Identificar los Objetivo estrategico a cual afecta directamente el Riesgo</t>
  </si>
  <si>
    <t xml:space="preserve"> Descripción del Riesgo</t>
  </si>
  <si>
    <t>Riesgo</t>
  </si>
  <si>
    <t xml:space="preserve">Describir la amenaza que pueda materializarce  y afectar de manera Negativa o Positivamente su proceso </t>
  </si>
  <si>
    <t>Impacto o Consecuencia</t>
  </si>
  <si>
    <t>Contexto Estrategico Interno - Externo - Proceso</t>
  </si>
  <si>
    <r>
      <t xml:space="preserve">Identificar el contexto estrategico con el cual se relaciona directamente el riesgo. </t>
    </r>
    <r>
      <rPr>
        <b/>
        <sz val="9"/>
        <rFont val="Arial Narrow"/>
        <family val="2"/>
      </rPr>
      <t xml:space="preserve">Interno;  Externo; Proceso </t>
    </r>
    <r>
      <rPr>
        <sz val="9"/>
        <rFont val="Arial Narrow"/>
        <family val="2"/>
      </rPr>
      <t xml:space="preserve"> </t>
    </r>
  </si>
  <si>
    <r>
      <t>Defina el # de veces que se puede materializar el riesgo durante el año, (Recuerde la probabilidad u ocurrencia del riesgo se defien como el No. de veces que se pasa por el punto de riesgo en el periodo de 1 año). La matriz automáticamente hará el cálculo para el nivel de probabilidad inherente</t>
    </r>
    <r>
      <rPr>
        <sz val="9"/>
        <color theme="1"/>
        <rFont val="Arial Narrow"/>
        <family val="2"/>
      </rPr>
      <t xml:space="preserve"> (Columnas J-K)</t>
    </r>
  </si>
  <si>
    <r>
      <t>Utilice la lista de despligue que se encuentra parametrizada, le aparecerán las opciones de la tabla de Impacto en la Hoja 6 del presente documento. La matriz automáticamente hará el cálculo para el nivel de impacto inherente</t>
    </r>
    <r>
      <rPr>
        <sz val="9"/>
        <color theme="1"/>
        <rFont val="Arial Narrow"/>
        <family val="2"/>
      </rPr>
      <t xml:space="preserve"> (Columnas N-O)</t>
    </r>
  </si>
  <si>
    <r>
      <t xml:space="preserve">Teniendo en cuenta que ingresó la información de PROBABILIDAD e IMPACTO, la matriz automáticamente hará el cálculo para la zona de riesgo inherente </t>
    </r>
    <r>
      <rPr>
        <sz val="9"/>
        <color theme="1"/>
        <rFont val="Arial Narrow"/>
        <family val="2"/>
      </rPr>
      <t>(Columna P)</t>
    </r>
  </si>
  <si>
    <r>
      <t xml:space="preserve">Esta casilla no se diligencia, depende de la selección en la </t>
    </r>
    <r>
      <rPr>
        <sz val="9"/>
        <color theme="1"/>
        <rFont val="Arial Narrow"/>
        <family val="2"/>
      </rPr>
      <t>columna S.</t>
    </r>
  </si>
  <si>
    <r>
      <t>La matriz automáticamente hará el cálculo para el control analizado</t>
    </r>
    <r>
      <rPr>
        <sz val="9"/>
        <color rgb="FFFF0000"/>
        <rFont val="Arial Narrow"/>
        <family val="2"/>
      </rPr>
      <t xml:space="preserve"> </t>
    </r>
    <r>
      <rPr>
        <sz val="9"/>
        <color theme="1"/>
        <rFont val="Arial Narrow"/>
        <family val="2"/>
      </rPr>
      <t xml:space="preserve">(Columna V) </t>
    </r>
  </si>
  <si>
    <r>
      <t>La matriz automáticamente hará el cálculo, acorde con el control o controles definidos con sus atributos analizados, lo que permitirá establecer el</t>
    </r>
    <r>
      <rPr>
        <b/>
        <sz val="9"/>
        <rFont val="Arial Narrow"/>
        <family val="2"/>
      </rPr>
      <t xml:space="preserve"> nivel de riesgo inherente</t>
    </r>
    <r>
      <rPr>
        <sz val="9"/>
        <color theme="1"/>
        <rFont val="Arial Narrow"/>
        <family val="2"/>
      </rPr>
      <t xml:space="preserve"> (Columnas AA -AB- AC-AD-AE).</t>
    </r>
  </si>
  <si>
    <t>Negativo (Amenaza)</t>
  </si>
  <si>
    <t>Corrupción</t>
  </si>
  <si>
    <t xml:space="preserve">Positivo (Oportunidad) </t>
  </si>
  <si>
    <t>30/1272021</t>
  </si>
  <si>
    <t>Tecnico administrativo (gestion documental)</t>
  </si>
  <si>
    <t>Seguimiento al Plan Institucional de archivos PINAR  acciones planeadas</t>
  </si>
  <si>
    <t>Posibilidad de entrega, Filtración, pérdida y/o
extravío de información para Beneficio
propio y/o de terceros</t>
  </si>
  <si>
    <t>No llevar el control de la entrada y salida en el formato de prestamo
Ingreso a personal autorizado
Mala localizacion de la documentación dentro de los expedientes.</t>
  </si>
  <si>
    <t>Restringir el acceso a personal no autorizado para la entrada al achivo central (envio de solicitud a los funcionarios y externos)</t>
  </si>
  <si>
    <t>Jefe administrativa y financiera 
Tecnico administrativo</t>
  </si>
  <si>
    <t>Realizar Socializacion y
Capacitaciones a los
Funcionarios y/o contratistas  en la aplicación de los procesos archivisticos.</t>
  </si>
  <si>
    <t>Cumplimiento</t>
  </si>
  <si>
    <t>Parametrizar la matriz de radicacion y seguimiento de las PQRS</t>
  </si>
  <si>
    <t>Realizar la capacitación sobre ley 1755 de 2015 sobre los terminos legales y la clasificacion de las diferentes peticiones.</t>
  </si>
  <si>
    <t>Jefe oficina Juridica</t>
  </si>
  <si>
    <t>Secretaria Ejecutiva</t>
  </si>
  <si>
    <t xml:space="preserve">Implementacion del sistema de radicacion, tramite y seguimiento a las peticiones, quejas y reclamos por la pagina web del instituto </t>
  </si>
  <si>
    <t>Posibilidad de daños de los equipos y exista respaldo de la información</t>
  </si>
  <si>
    <t>Tecnológicos</t>
  </si>
  <si>
    <t>Mantenimiento preventivo  de los equipos</t>
  </si>
  <si>
    <t xml:space="preserve">Digitalización de las carpetas y archivos </t>
  </si>
  <si>
    <t>Contratistas sistemas</t>
  </si>
  <si>
    <t xml:space="preserve">Realizar la digitalizacion de los archivos de Gestión y del archivo central pendientes </t>
  </si>
  <si>
    <t xml:space="preserve">Realizar backups de la información digitalizada </t>
  </si>
  <si>
    <t>Realizar mantenimiento correctivo y preventivo de  los equipos de computo del Archivo Central</t>
  </si>
  <si>
    <t>Objetivo:Asesorar, desarrollar, controlar y coordinar los procesos de  verificación, seguimiento y evaluación del Sistema de Control Interno, MIPG, para garantizar la oportunidad, eficiencia, eficacia, economía y transparencia de las actividades de la Entidad</t>
  </si>
  <si>
    <r>
      <t xml:space="preserve">Alcance: </t>
    </r>
    <r>
      <rPr>
        <sz val="10"/>
        <rFont val="Arial Narrow"/>
        <family val="2"/>
      </rPr>
      <t>El proceso inicia comprende la elaboracion del Plan Anual de auditorias internas, desarrollo de los roles de la oficina de control interno (liderazgo estràtegico, enfoque hacia la prevenciòn, relaciòn con òrganos externo de control, evaluaciòn de la gestiòn del riesgo y evaluaciòn y seguimiento), y termina con la implementación de acciones de mejora continua de los procesos.</t>
    </r>
  </si>
  <si>
    <t>Proceso: Gestion Evaluacion, Seguimiento y control</t>
  </si>
  <si>
    <t>Personal: deficiente personal de apoyo y disposición de los funcionarios para la entrega oportuna de la información.
Procesos: Desconocimiento de los procesos y procedimientos por parte de los servidores, desactualización de documentos, falta interacción.
Tecnología: sistemas de gestión ineficientes, falta de optimización de sistemas de gestión, falta de coordinación de necesidades de tecnología.
EXTERNO
Políticos: Cambio de gobierno con nuevos planes y proyectos de Desarrollo, Falta de continuidad en los programas establecidos, Desconocimiento de la Entidad por parte de otros órganos de gobierno.
Tecnológicos: Fallas en la infraestructura tecnológica, falta de recursos para el fortalecimiento tecnológico.
omunicación Externa: falta de coordinación de canales y medios.
Legal: Cambios legales y normativos aplicables a la Entidad y a los procesos.
PROCESOS
-Interacciones con otros procesos: Relación precisa con otros procesos en cuanto a insumos, proveedores, productos, usuarios o clientes.
Transversalidad: Procesos que determinan lineamientos necesarios para el desarrollo de todos los procesos de la entidad.
Responsables del proceso: Grado de autoridad y responsabilidad de los funcionarios frente al proceso.
Comunicación entre los procesos: Efectividad en los flujos de información determinados en la interacción de los procesos.</t>
  </si>
  <si>
    <t>Posibilidad de afectación reputacional por sanciones administrativas por entes gubernamentales debido a la presentación de informes de Ley,como producto de seguimientos fuera la normatividad vigente.</t>
  </si>
  <si>
    <t>presentación de informes de Ley,como producto de seguimientos fuera la normatividad vigente.
Desconcimiento de las fechas de presentación
Deficiente personal
Deficiente comunicación y trazabilidad entre los procesos
Entrega de información inoportuna y de baja calidad</t>
  </si>
  <si>
    <t>Posibilidad  de la presentación extemporanea  de informes de Ley,como producto de seguimientos fuera la normatividad vigente.</t>
  </si>
  <si>
    <t>Plan Anual de auditoria internas</t>
  </si>
  <si>
    <t>Seguimiento al cronogrma de informes</t>
  </si>
  <si>
    <t>jefe de oficina de control interno</t>
  </si>
  <si>
    <t xml:space="preserve">Establecer de cronograma de informes de la oficina de control </t>
  </si>
  <si>
    <t xml:space="preserve">Seguimiento al cumplimiento del cronograma de presentación de informes </t>
  </si>
  <si>
    <t xml:space="preserve">Posibilidad de omitir la identificación de
errores y de calidad en la información
suministrada o fraudes existentes en
las auditorias realizadas por no disponer
de información verídica y real del
proceso a auditar, por posible
desconocimiento del mismo por parte
del servidor público y/o informacion
incompleta, insuficiente, inoportuna e
inadecuada suministrada al equipo
auditorr </t>
  </si>
  <si>
    <t>Conflicto de intres
recibo de dadivas por omision
1.Desconocimiento del proceso a
auditar por parte del servidor público.
2.Informacion incompleta, insuficiente,
inoportuna, inadecuada</t>
  </si>
  <si>
    <t>Posibilidad de omitir o modificar información sobre irregularidades detectadas en auditorías internas de
gestión en busca de beneficio personal o
de terceros</t>
  </si>
  <si>
    <t>Inobservancia de
los principios eticos
 del auditor</t>
  </si>
  <si>
    <t xml:space="preserve">
No realizacion de backups de la información en disco duro
Deficiente mantenimiento del equipo de computo 
</t>
  </si>
  <si>
    <t>Fraude</t>
  </si>
  <si>
    <t>Posibilidad de omitir la identificación de
errores y de calidad en la información
suministrada o fraudes existentes en
las auditorias realizadas por no disponer
de información verídica y real del
proceso a auditar</t>
  </si>
  <si>
    <t xml:space="preserve">Divulgar y sensibilizar los principios eticos
del auditor y el codigo de integridad
</t>
  </si>
  <si>
    <t>Revisar los informes de cada auditoría
de gestión con el equipo auditor</t>
  </si>
  <si>
    <t xml:space="preserve">Monitorear el recibo, reparto y archivo de la
correspondencia de la OCI Externa / Interna </t>
  </si>
  <si>
    <t>Revisar todos los documentos que salen de
la OCI esten firmados y revisados por la jefe
OC</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</si>
</sst>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63"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11"/>
      <color theme="6" tint="-0.249977111117893"/>
      <name val="Arial Narrow"/>
      <family val="2"/>
    </font>
    <font>
      <sz val="11"/>
      <color theme="6" tint="-0.249977111117893"/>
      <name val="Arial Narrow"/>
      <family val="2"/>
    </font>
    <font>
      <b/>
      <sz val="10"/>
      <color theme="6" tint="-0.249977111117893"/>
      <name val="Arial Narrow"/>
      <family val="2"/>
    </font>
    <font>
      <sz val="9"/>
      <color rgb="FFFF0000"/>
      <name val="Arial Narrow"/>
      <family val="2"/>
    </font>
    <font>
      <sz val="10"/>
      <color rgb="FFFF0000"/>
      <name val="Arial Narrow"/>
      <family val="2"/>
    </font>
    <font>
      <sz val="9"/>
      <color theme="1"/>
      <name val="Arial Narrow"/>
      <family val="2"/>
    </font>
    <font>
      <sz val="8"/>
      <name val="Calibri"/>
      <family val="2"/>
      <scheme val="minor"/>
    </font>
    <font>
      <b/>
      <sz val="22"/>
      <name val="Arial Narrow"/>
      <family val="2"/>
    </font>
  </fonts>
  <fills count="1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6" tint="0.39997558519241921"/>
        <bgColor indexed="64"/>
      </patternFill>
    </fill>
  </fills>
  <borders count="69">
    <border>
      <left/>
      <right/>
      <top/>
      <bottom/>
      <diagonal/>
    </border>
    <border>
      <left style="dotted">
        <color rgb="FFF79646"/>
      </left>
      <right style="dotted">
        <color rgb="FFF79646"/>
      </right>
      <top style="dotted">
        <color rgb="FFF79646"/>
      </top>
      <bottom style="dotted">
        <color rgb="FFF79646"/>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hair">
        <color theme="6" tint="-0.249977111117893"/>
      </left>
      <right style="hair">
        <color theme="6" tint="-0.249977111117893"/>
      </right>
      <top style="hair">
        <color theme="6" tint="-0.249977111117893"/>
      </top>
      <bottom style="hair">
        <color theme="6" tint="-0.249977111117893"/>
      </bottom>
      <diagonal/>
    </border>
    <border>
      <left style="hair">
        <color theme="6" tint="-0.249977111117893"/>
      </left>
      <right style="hair">
        <color theme="6" tint="-0.249977111117893"/>
      </right>
      <top style="hair">
        <color theme="6" tint="-0.249977111117893"/>
      </top>
      <bottom/>
      <diagonal/>
    </border>
    <border>
      <left style="hair">
        <color theme="6" tint="-0.249977111117893"/>
      </left>
      <right style="hair">
        <color theme="6" tint="-0.249977111117893"/>
      </right>
      <top/>
      <bottom style="hair">
        <color theme="6" tint="-0.249977111117893"/>
      </bottom>
      <diagonal/>
    </border>
    <border>
      <left style="hair">
        <color theme="6" tint="-0.249977111117893"/>
      </left>
      <right style="hair">
        <color theme="6" tint="-0.249977111117893"/>
      </right>
      <top/>
      <bottom/>
      <diagonal/>
    </border>
    <border>
      <left/>
      <right style="hair">
        <color theme="6" tint="-0.249977111117893"/>
      </right>
      <top style="hair">
        <color theme="6" tint="-0.249977111117893"/>
      </top>
      <bottom style="hair">
        <color theme="6" tint="-0.24997711111789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9" fontId="13" fillId="0" borderId="0" applyFont="0" applyFill="0" applyBorder="0" applyAlignment="0" applyProtection="0"/>
    <xf numFmtId="0" fontId="46" fillId="0" borderId="0"/>
    <xf numFmtId="0" fontId="47" fillId="0" borderId="0"/>
    <xf numFmtId="0" fontId="5" fillId="0" borderId="0"/>
  </cellStyleXfs>
  <cellXfs count="387">
    <xf numFmtId="0" fontId="0" fillId="0" borderId="0" xfId="0"/>
    <xf numFmtId="0" fontId="5" fillId="0" borderId="0" xfId="0" applyFont="1"/>
    <xf numFmtId="0" fontId="3" fillId="0" borderId="1" xfId="0" applyFont="1" applyBorder="1" applyAlignment="1">
      <alignment horizontal="left" vertical="center" wrapText="1" indent="1" readingOrder="1"/>
    </xf>
    <xf numFmtId="0" fontId="7" fillId="0" borderId="0" xfId="0" applyFont="1" applyAlignment="1">
      <alignment horizontal="center" vertical="center" wrapText="1"/>
    </xf>
    <xf numFmtId="0" fontId="8" fillId="6" borderId="0" xfId="0" applyFont="1" applyFill="1" applyAlignment="1">
      <alignment horizontal="center" vertical="center" wrapText="1" readingOrder="1"/>
    </xf>
    <xf numFmtId="0" fontId="9" fillId="5" borderId="2" xfId="0" applyFont="1" applyFill="1" applyBorder="1" applyAlignment="1">
      <alignment horizontal="center" vertical="center" wrapText="1" readingOrder="1"/>
    </xf>
    <xf numFmtId="0" fontId="9" fillId="0" borderId="2" xfId="0" applyFont="1" applyBorder="1" applyAlignment="1">
      <alignment horizontal="justify" vertical="center" wrapText="1" readingOrder="1"/>
    </xf>
    <xf numFmtId="9" fontId="9" fillId="0" borderId="2" xfId="0" applyNumberFormat="1" applyFont="1" applyBorder="1" applyAlignment="1">
      <alignment horizontal="center" vertical="center" wrapText="1" readingOrder="1"/>
    </xf>
    <xf numFmtId="0" fontId="9" fillId="7" borderId="1" xfId="0" applyFont="1" applyFill="1" applyBorder="1" applyAlignment="1">
      <alignment horizontal="center" vertical="center" wrapText="1" readingOrder="1"/>
    </xf>
    <xf numFmtId="0" fontId="9" fillId="0" borderId="1" xfId="0" applyFont="1" applyBorder="1" applyAlignment="1">
      <alignment horizontal="justify" vertical="center" wrapText="1" readingOrder="1"/>
    </xf>
    <xf numFmtId="9" fontId="9" fillId="0" borderId="1" xfId="0" applyNumberFormat="1" applyFont="1" applyBorder="1" applyAlignment="1">
      <alignment horizontal="center" vertical="center" wrapText="1" readingOrder="1"/>
    </xf>
    <xf numFmtId="0" fontId="9" fillId="4" borderId="1" xfId="0" applyFont="1" applyFill="1" applyBorder="1" applyAlignment="1">
      <alignment horizontal="center" vertical="center" wrapText="1" readingOrder="1"/>
    </xf>
    <xf numFmtId="0" fontId="9" fillId="8" borderId="1" xfId="0" applyFont="1" applyFill="1" applyBorder="1" applyAlignment="1">
      <alignment horizontal="center" vertical="center" wrapText="1" readingOrder="1"/>
    </xf>
    <xf numFmtId="0" fontId="10" fillId="9" borderId="1" xfId="0" applyFont="1" applyFill="1" applyBorder="1" applyAlignment="1">
      <alignment horizontal="center" vertical="center" wrapText="1" readingOrder="1"/>
    </xf>
    <xf numFmtId="0" fontId="14" fillId="0" borderId="0" xfId="0" applyFont="1"/>
    <xf numFmtId="0" fontId="12" fillId="0" borderId="0" xfId="0" applyFont="1"/>
    <xf numFmtId="0" fontId="27" fillId="0" borderId="0" xfId="0" applyFont="1" applyFill="1" applyAlignment="1">
      <alignment vertical="center"/>
    </xf>
    <xf numFmtId="0" fontId="28" fillId="0" borderId="0" xfId="0" applyFont="1" applyFill="1"/>
    <xf numFmtId="0" fontId="26" fillId="0" borderId="0" xfId="0" applyFont="1"/>
    <xf numFmtId="0" fontId="0" fillId="0" borderId="0" xfId="0" pivotButton="1"/>
    <xf numFmtId="0" fontId="11" fillId="0" borderId="0" xfId="0" applyFont="1" applyBorder="1" applyAlignment="1">
      <alignment horizontal="justify" vertical="center" wrapText="1" readingOrder="1"/>
    </xf>
    <xf numFmtId="0" fontId="29" fillId="0" borderId="0" xfId="0" applyFont="1"/>
    <xf numFmtId="0" fontId="31" fillId="6" borderId="0" xfId="0" applyFont="1" applyFill="1" applyAlignment="1">
      <alignment horizontal="center" vertical="center" wrapText="1" readingOrder="1"/>
    </xf>
    <xf numFmtId="0" fontId="32" fillId="0" borderId="2" xfId="0" applyFont="1" applyBorder="1" applyAlignment="1">
      <alignment horizontal="justify" vertical="center" wrapText="1" readingOrder="1"/>
    </xf>
    <xf numFmtId="0" fontId="32" fillId="0" borderId="1" xfId="0" applyFont="1" applyBorder="1" applyAlignment="1">
      <alignment horizontal="justify" vertical="center" wrapText="1" readingOrder="1"/>
    </xf>
    <xf numFmtId="0" fontId="32" fillId="5" borderId="2" xfId="0" applyFont="1" applyFill="1" applyBorder="1" applyAlignment="1">
      <alignment horizontal="center" vertical="center" wrapText="1" readingOrder="1"/>
    </xf>
    <xf numFmtId="0" fontId="32" fillId="7" borderId="1" xfId="0" applyFont="1" applyFill="1" applyBorder="1" applyAlignment="1">
      <alignment horizontal="center" vertical="center" wrapText="1" readingOrder="1"/>
    </xf>
    <xf numFmtId="0" fontId="32" fillId="4" borderId="1" xfId="0" applyFont="1" applyFill="1" applyBorder="1" applyAlignment="1">
      <alignment horizontal="center" vertical="center" wrapText="1" readingOrder="1"/>
    </xf>
    <xf numFmtId="0" fontId="32" fillId="8" borderId="1" xfId="0" applyFont="1" applyFill="1" applyBorder="1" applyAlignment="1">
      <alignment horizontal="center" vertical="center" wrapText="1" readingOrder="1"/>
    </xf>
    <xf numFmtId="0" fontId="33" fillId="9" borderId="1" xfId="0" applyFont="1" applyFill="1" applyBorder="1" applyAlignment="1">
      <alignment horizontal="center" vertical="center" wrapText="1" readingOrder="1"/>
    </xf>
    <xf numFmtId="0" fontId="32" fillId="0" borderId="2" xfId="0" applyFont="1" applyBorder="1" applyAlignment="1">
      <alignment horizontal="center" vertical="center" wrapText="1" readingOrder="1"/>
    </xf>
    <xf numFmtId="0" fontId="32" fillId="0" borderId="1" xfId="0" applyFont="1" applyBorder="1" applyAlignment="1">
      <alignment horizontal="center" vertical="center" wrapText="1" readingOrder="1"/>
    </xf>
    <xf numFmtId="0" fontId="18" fillId="11" borderId="3" xfId="0" applyFont="1" applyFill="1" applyBorder="1" applyAlignment="1" applyProtection="1">
      <alignment horizontal="center" vertical="center" wrapText="1" readingOrder="1"/>
      <protection hidden="1"/>
    </xf>
    <xf numFmtId="0" fontId="18" fillId="11" borderId="10" xfId="0" applyFont="1" applyFill="1" applyBorder="1" applyAlignment="1" applyProtection="1">
      <alignment horizontal="center" vertical="center" wrapText="1" readingOrder="1"/>
      <protection hidden="1"/>
    </xf>
    <xf numFmtId="0" fontId="18" fillId="11" borderId="4" xfId="0" applyFont="1" applyFill="1" applyBorder="1" applyAlignment="1" applyProtection="1">
      <alignment horizontal="center" vertical="center" wrapText="1" readingOrder="1"/>
      <protection hidden="1"/>
    </xf>
    <xf numFmtId="0" fontId="18" fillId="12" borderId="3" xfId="0" applyFont="1" applyFill="1" applyBorder="1" applyAlignment="1" applyProtection="1">
      <alignment horizontal="center" wrapText="1" readingOrder="1"/>
      <protection hidden="1"/>
    </xf>
    <xf numFmtId="0" fontId="18" fillId="12" borderId="10" xfId="0" applyFont="1" applyFill="1" applyBorder="1" applyAlignment="1" applyProtection="1">
      <alignment horizontal="center" wrapText="1" readingOrder="1"/>
      <protection hidden="1"/>
    </xf>
    <xf numFmtId="0" fontId="18" fillId="12" borderId="4" xfId="0" applyFont="1" applyFill="1" applyBorder="1" applyAlignment="1" applyProtection="1">
      <alignment horizontal="center" wrapText="1" readingOrder="1"/>
      <protection hidden="1"/>
    </xf>
    <xf numFmtId="0" fontId="18" fillId="11" borderId="5" xfId="0" applyFont="1" applyFill="1" applyBorder="1" applyAlignment="1" applyProtection="1">
      <alignment horizontal="center" vertical="center" wrapText="1" readingOrder="1"/>
      <protection hidden="1"/>
    </xf>
    <xf numFmtId="0" fontId="18" fillId="11" borderId="0" xfId="0" applyFont="1" applyFill="1" applyBorder="1" applyAlignment="1" applyProtection="1">
      <alignment horizontal="center" vertical="center" wrapText="1" readingOrder="1"/>
      <protection hidden="1"/>
    </xf>
    <xf numFmtId="0" fontId="18" fillId="11" borderId="6" xfId="0" applyFont="1" applyFill="1" applyBorder="1" applyAlignment="1" applyProtection="1">
      <alignment horizontal="center" vertical="center" wrapText="1" readingOrder="1"/>
      <protection hidden="1"/>
    </xf>
    <xf numFmtId="0" fontId="18" fillId="12" borderId="5" xfId="0" applyFont="1" applyFill="1" applyBorder="1" applyAlignment="1" applyProtection="1">
      <alignment horizontal="center" wrapText="1" readingOrder="1"/>
      <protection hidden="1"/>
    </xf>
    <xf numFmtId="0" fontId="18" fillId="12" borderId="0" xfId="0" applyFont="1" applyFill="1" applyBorder="1" applyAlignment="1" applyProtection="1">
      <alignment horizontal="center" wrapText="1" readingOrder="1"/>
      <protection hidden="1"/>
    </xf>
    <xf numFmtId="0" fontId="18" fillId="12" borderId="6" xfId="0" applyFont="1" applyFill="1" applyBorder="1" applyAlignment="1" applyProtection="1">
      <alignment horizontal="center" wrapText="1" readingOrder="1"/>
      <protection hidden="1"/>
    </xf>
    <xf numFmtId="0" fontId="18" fillId="11" borderId="0" xfId="0" applyFont="1" applyFill="1" applyAlignment="1" applyProtection="1">
      <alignment horizontal="center" vertical="center" wrapText="1" readingOrder="1"/>
      <protection hidden="1"/>
    </xf>
    <xf numFmtId="0" fontId="18" fillId="11" borderId="7" xfId="0" applyFont="1" applyFill="1" applyBorder="1" applyAlignment="1" applyProtection="1">
      <alignment horizontal="center" vertical="center" wrapText="1" readingOrder="1"/>
      <protection hidden="1"/>
    </xf>
    <xf numFmtId="0" fontId="18" fillId="11" borderId="9" xfId="0" applyFont="1" applyFill="1" applyBorder="1" applyAlignment="1" applyProtection="1">
      <alignment horizontal="center" vertical="center" wrapText="1" readingOrder="1"/>
      <protection hidden="1"/>
    </xf>
    <xf numFmtId="0" fontId="18" fillId="11" borderId="8" xfId="0" applyFont="1" applyFill="1" applyBorder="1" applyAlignment="1" applyProtection="1">
      <alignment horizontal="center" vertical="center" wrapText="1" readingOrder="1"/>
      <protection hidden="1"/>
    </xf>
    <xf numFmtId="0" fontId="18" fillId="12" borderId="7" xfId="0" applyFont="1" applyFill="1" applyBorder="1" applyAlignment="1" applyProtection="1">
      <alignment horizontal="center" wrapText="1" readingOrder="1"/>
      <protection hidden="1"/>
    </xf>
    <xf numFmtId="0" fontId="18" fillId="12" borderId="9" xfId="0" applyFont="1" applyFill="1" applyBorder="1" applyAlignment="1" applyProtection="1">
      <alignment horizontal="center" wrapText="1" readingOrder="1"/>
      <protection hidden="1"/>
    </xf>
    <xf numFmtId="0" fontId="18" fillId="12" borderId="8" xfId="0" applyFont="1" applyFill="1" applyBorder="1" applyAlignment="1" applyProtection="1">
      <alignment horizontal="center" wrapText="1" readingOrder="1"/>
      <protection hidden="1"/>
    </xf>
    <xf numFmtId="0" fontId="18" fillId="13" borderId="3" xfId="0" applyFont="1" applyFill="1" applyBorder="1" applyAlignment="1" applyProtection="1">
      <alignment horizontal="center" wrapText="1" readingOrder="1"/>
      <protection hidden="1"/>
    </xf>
    <xf numFmtId="0" fontId="18" fillId="13" borderId="10" xfId="0" applyFont="1" applyFill="1" applyBorder="1" applyAlignment="1" applyProtection="1">
      <alignment horizontal="center" wrapText="1" readingOrder="1"/>
      <protection hidden="1"/>
    </xf>
    <xf numFmtId="0" fontId="18" fillId="13" borderId="4" xfId="0" applyFont="1" applyFill="1" applyBorder="1" applyAlignment="1" applyProtection="1">
      <alignment horizontal="center" wrapText="1" readingOrder="1"/>
      <protection hidden="1"/>
    </xf>
    <xf numFmtId="0" fontId="18" fillId="13" borderId="5" xfId="0" applyFont="1" applyFill="1" applyBorder="1" applyAlignment="1" applyProtection="1">
      <alignment horizontal="center" wrapText="1" readingOrder="1"/>
      <protection hidden="1"/>
    </xf>
    <xf numFmtId="0" fontId="18" fillId="13" borderId="0" xfId="0" applyFont="1" applyFill="1" applyBorder="1" applyAlignment="1" applyProtection="1">
      <alignment horizontal="center" wrapText="1" readingOrder="1"/>
      <protection hidden="1"/>
    </xf>
    <xf numFmtId="0" fontId="18" fillId="13" borderId="6" xfId="0" applyFont="1" applyFill="1" applyBorder="1" applyAlignment="1" applyProtection="1">
      <alignment horizontal="center" wrapText="1" readingOrder="1"/>
      <protection hidden="1"/>
    </xf>
    <xf numFmtId="0" fontId="18" fillId="13" borderId="7" xfId="0" applyFont="1" applyFill="1" applyBorder="1" applyAlignment="1" applyProtection="1">
      <alignment horizontal="center" wrapText="1" readingOrder="1"/>
      <protection hidden="1"/>
    </xf>
    <xf numFmtId="0" fontId="18" fillId="13" borderId="9" xfId="0" applyFont="1" applyFill="1" applyBorder="1" applyAlignment="1" applyProtection="1">
      <alignment horizontal="center" wrapText="1" readingOrder="1"/>
      <protection hidden="1"/>
    </xf>
    <xf numFmtId="0" fontId="18" fillId="13" borderId="8" xfId="0" applyFont="1" applyFill="1" applyBorder="1" applyAlignment="1" applyProtection="1">
      <alignment horizontal="center" wrapText="1" readingOrder="1"/>
      <protection hidden="1"/>
    </xf>
    <xf numFmtId="0" fontId="18" fillId="5" borderId="3" xfId="0" applyFont="1" applyFill="1" applyBorder="1" applyAlignment="1" applyProtection="1">
      <alignment horizontal="center" wrapText="1" readingOrder="1"/>
      <protection hidden="1"/>
    </xf>
    <xf numFmtId="0" fontId="18" fillId="5" borderId="10" xfId="0" applyFont="1" applyFill="1" applyBorder="1" applyAlignment="1" applyProtection="1">
      <alignment horizontal="center" wrapText="1" readingOrder="1"/>
      <protection hidden="1"/>
    </xf>
    <xf numFmtId="0" fontId="18" fillId="5" borderId="4" xfId="0" applyFont="1" applyFill="1" applyBorder="1" applyAlignment="1" applyProtection="1">
      <alignment horizontal="center" wrapText="1" readingOrder="1"/>
      <protection hidden="1"/>
    </xf>
    <xf numFmtId="0" fontId="18" fillId="5" borderId="5" xfId="0" applyFont="1" applyFill="1" applyBorder="1" applyAlignment="1" applyProtection="1">
      <alignment horizontal="center" wrapText="1" readingOrder="1"/>
      <protection hidden="1"/>
    </xf>
    <xf numFmtId="0" fontId="18" fillId="5" borderId="0" xfId="0" applyFont="1" applyFill="1" applyBorder="1" applyAlignment="1" applyProtection="1">
      <alignment horizontal="center" wrapText="1" readingOrder="1"/>
      <protection hidden="1"/>
    </xf>
    <xf numFmtId="0" fontId="18" fillId="5" borderId="6" xfId="0" applyFont="1" applyFill="1" applyBorder="1" applyAlignment="1" applyProtection="1">
      <alignment horizontal="center" wrapText="1" readingOrder="1"/>
      <protection hidden="1"/>
    </xf>
    <xf numFmtId="0" fontId="18" fillId="5" borderId="7" xfId="0" applyFont="1" applyFill="1" applyBorder="1" applyAlignment="1" applyProtection="1">
      <alignment horizontal="center" wrapText="1" readingOrder="1"/>
      <protection hidden="1"/>
    </xf>
    <xf numFmtId="0" fontId="18" fillId="5" borderId="9" xfId="0" applyFont="1" applyFill="1" applyBorder="1" applyAlignment="1" applyProtection="1">
      <alignment horizontal="center" wrapText="1" readingOrder="1"/>
      <protection hidden="1"/>
    </xf>
    <xf numFmtId="0" fontId="18" fillId="5" borderId="8" xfId="0" applyFont="1" applyFill="1" applyBorder="1" applyAlignment="1" applyProtection="1">
      <alignment horizontal="center" wrapText="1" readingOrder="1"/>
      <protection hidden="1"/>
    </xf>
    <xf numFmtId="0" fontId="22" fillId="13" borderId="10" xfId="0" applyFont="1" applyFill="1" applyBorder="1" applyAlignment="1" applyProtection="1">
      <alignment horizontal="center" wrapText="1" readingOrder="1"/>
      <protection hidden="1"/>
    </xf>
    <xf numFmtId="0" fontId="0" fillId="3" borderId="0" xfId="0" applyFill="1"/>
    <xf numFmtId="0" fontId="48" fillId="3" borderId="37" xfId="2" applyFont="1" applyFill="1" applyBorder="1" applyProtection="1"/>
    <xf numFmtId="0" fontId="48" fillId="3" borderId="38" xfId="2" applyFont="1" applyFill="1" applyBorder="1" applyProtection="1"/>
    <xf numFmtId="0" fontId="48" fillId="3" borderId="39" xfId="2" applyFont="1" applyFill="1" applyBorder="1" applyProtection="1"/>
    <xf numFmtId="0" fontId="15" fillId="3" borderId="0" xfId="0" applyFont="1" applyFill="1" applyAlignment="1">
      <alignment vertical="center"/>
    </xf>
    <xf numFmtId="0" fontId="5" fillId="3" borderId="0" xfId="0" applyFont="1" applyFill="1"/>
    <xf numFmtId="0" fontId="35" fillId="3" borderId="0" xfId="0" applyFont="1" applyFill="1"/>
    <xf numFmtId="0" fontId="36" fillId="3" borderId="20" xfId="0" applyFont="1" applyFill="1" applyBorder="1" applyAlignment="1">
      <alignment horizontal="center" vertical="center" wrapText="1" readingOrder="1"/>
    </xf>
    <xf numFmtId="0" fontId="37" fillId="3" borderId="20" xfId="0" applyFont="1" applyFill="1" applyBorder="1" applyAlignment="1">
      <alignment horizontal="justify" vertical="center" wrapText="1" readingOrder="1"/>
    </xf>
    <xf numFmtId="9" fontId="36" fillId="3" borderId="29" xfId="0" applyNumberFormat="1" applyFont="1" applyFill="1" applyBorder="1" applyAlignment="1">
      <alignment horizontal="center" vertical="center" wrapText="1" readingOrder="1"/>
    </xf>
    <xf numFmtId="0" fontId="36" fillId="3" borderId="19" xfId="0" applyFont="1" applyFill="1" applyBorder="1" applyAlignment="1">
      <alignment horizontal="center" vertical="center" wrapText="1" readingOrder="1"/>
    </xf>
    <xf numFmtId="0" fontId="37" fillId="3" borderId="19" xfId="0" applyFont="1" applyFill="1" applyBorder="1" applyAlignment="1">
      <alignment horizontal="justify" vertical="center" wrapText="1" readingOrder="1"/>
    </xf>
    <xf numFmtId="9" fontId="36" fillId="3" borderId="24" xfId="0" applyNumberFormat="1" applyFont="1" applyFill="1" applyBorder="1" applyAlignment="1">
      <alignment horizontal="center" vertical="center" wrapText="1" readingOrder="1"/>
    </xf>
    <xf numFmtId="0" fontId="37" fillId="3" borderId="24" xfId="0" applyFont="1" applyFill="1" applyBorder="1" applyAlignment="1">
      <alignment horizontal="center" vertical="center" wrapText="1" readingOrder="1"/>
    </xf>
    <xf numFmtId="0" fontId="36" fillId="3" borderId="26" xfId="0" applyFont="1" applyFill="1" applyBorder="1" applyAlignment="1">
      <alignment horizontal="center" vertical="center" wrapText="1" readingOrder="1"/>
    </xf>
    <xf numFmtId="0" fontId="37" fillId="3" borderId="26" xfId="0" applyFont="1" applyFill="1" applyBorder="1" applyAlignment="1">
      <alignment horizontal="justify" vertical="center" wrapText="1" readingOrder="1"/>
    </xf>
    <xf numFmtId="0" fontId="37" fillId="3" borderId="27" xfId="0" applyFont="1" applyFill="1" applyBorder="1" applyAlignment="1">
      <alignment horizontal="center" vertical="center" wrapText="1" readingOrder="1"/>
    </xf>
    <xf numFmtId="0" fontId="45" fillId="3" borderId="0" xfId="0" applyFont="1" applyFill="1"/>
    <xf numFmtId="0" fontId="12" fillId="3" borderId="0" xfId="0" applyFont="1" applyFill="1"/>
    <xf numFmtId="0" fontId="30" fillId="3" borderId="0" xfId="0" applyFont="1" applyFill="1" applyAlignment="1">
      <alignment horizontal="center" vertical="center" wrapText="1"/>
    </xf>
    <xf numFmtId="0" fontId="11" fillId="3" borderId="0" xfId="0" applyFont="1" applyFill="1" applyBorder="1" applyAlignment="1">
      <alignment horizontal="justify" vertical="center" wrapText="1" readingOrder="1"/>
    </xf>
    <xf numFmtId="0" fontId="4" fillId="3" borderId="0" xfId="0" applyFont="1" applyFill="1" applyAlignment="1">
      <alignment vertical="center"/>
    </xf>
    <xf numFmtId="0" fontId="14" fillId="3" borderId="0" xfId="0" applyFont="1" applyFill="1"/>
    <xf numFmtId="0" fontId="4" fillId="3" borderId="0" xfId="0" applyFont="1" applyFill="1" applyAlignment="1">
      <alignment horizontal="left" vertical="center"/>
    </xf>
    <xf numFmtId="0" fontId="48" fillId="3" borderId="5" xfId="2" applyFont="1" applyFill="1" applyBorder="1" applyProtection="1"/>
    <xf numFmtId="0" fontId="53" fillId="3" borderId="0" xfId="0" applyFont="1" applyFill="1" applyBorder="1" applyAlignment="1" applyProtection="1">
      <alignment horizontal="left" vertical="center" wrapText="1"/>
    </xf>
    <xf numFmtId="0" fontId="54" fillId="3" borderId="0" xfId="0" applyFont="1" applyFill="1" applyBorder="1" applyAlignment="1" applyProtection="1">
      <alignment horizontal="left" vertical="top" wrapText="1"/>
    </xf>
    <xf numFmtId="0" fontId="48" fillId="3" borderId="0" xfId="2" applyFont="1" applyFill="1" applyBorder="1" applyProtection="1"/>
    <xf numFmtId="0" fontId="48" fillId="3" borderId="6" xfId="2" applyFont="1" applyFill="1" applyBorder="1" applyProtection="1"/>
    <xf numFmtId="0" fontId="48" fillId="3" borderId="7" xfId="2" applyFont="1" applyFill="1" applyBorder="1" applyProtection="1"/>
    <xf numFmtId="0" fontId="48" fillId="3" borderId="9" xfId="2" applyFont="1" applyFill="1" applyBorder="1" applyProtection="1"/>
    <xf numFmtId="0" fontId="48" fillId="3" borderId="8" xfId="2" applyFont="1" applyFill="1" applyBorder="1" applyProtection="1"/>
    <xf numFmtId="0" fontId="52" fillId="3" borderId="0" xfId="2" applyFont="1" applyFill="1" applyBorder="1" applyAlignment="1" applyProtection="1">
      <alignment horizontal="left" vertical="center" wrapText="1"/>
    </xf>
    <xf numFmtId="0" fontId="48" fillId="3" borderId="0" xfId="2" applyFont="1" applyFill="1" applyBorder="1" applyAlignment="1" applyProtection="1">
      <alignment horizontal="left" vertical="center" wrapText="1"/>
    </xf>
    <xf numFmtId="0" fontId="48" fillId="3" borderId="0" xfId="2" quotePrefix="1" applyFont="1" applyFill="1" applyBorder="1" applyAlignment="1" applyProtection="1">
      <alignment horizontal="left" vertical="center" wrapText="1"/>
    </xf>
    <xf numFmtId="0" fontId="48" fillId="3" borderId="6" xfId="2" applyFont="1" applyFill="1" applyBorder="1" applyAlignment="1" applyProtection="1"/>
    <xf numFmtId="0" fontId="50" fillId="3" borderId="5" xfId="2" quotePrefix="1" applyFont="1" applyFill="1" applyBorder="1" applyAlignment="1" applyProtection="1">
      <alignment horizontal="left" vertical="top" wrapText="1"/>
    </xf>
    <xf numFmtId="0" fontId="51" fillId="3" borderId="0" xfId="2" quotePrefix="1" applyFont="1" applyFill="1" applyBorder="1" applyAlignment="1" applyProtection="1">
      <alignment horizontal="left" vertical="top" wrapText="1"/>
    </xf>
    <xf numFmtId="0" fontId="51" fillId="3" borderId="6" xfId="2" quotePrefix="1" applyFont="1" applyFill="1" applyBorder="1" applyAlignment="1" applyProtection="1">
      <alignment horizontal="left" vertical="top" wrapText="1"/>
    </xf>
    <xf numFmtId="0" fontId="1" fillId="3" borderId="61" xfId="0" applyFont="1" applyFill="1" applyBorder="1"/>
    <xf numFmtId="0" fontId="1" fillId="0" borderId="61" xfId="0" applyFont="1" applyBorder="1"/>
    <xf numFmtId="0" fontId="4" fillId="3" borderId="61" xfId="0" applyFont="1" applyFill="1" applyBorder="1" applyAlignment="1">
      <alignment horizontal="center" vertical="center"/>
    </xf>
    <xf numFmtId="0" fontId="4" fillId="2" borderId="61" xfId="0" applyFont="1" applyFill="1" applyBorder="1" applyAlignment="1">
      <alignment horizontal="center" vertical="center"/>
    </xf>
    <xf numFmtId="0" fontId="1" fillId="0" borderId="61" xfId="0" applyFont="1" applyBorder="1" applyAlignment="1" applyProtection="1">
      <alignment horizontal="center" vertical="center"/>
    </xf>
    <xf numFmtId="0" fontId="6" fillId="0" borderId="61" xfId="0" applyFont="1" applyBorder="1" applyAlignment="1" applyProtection="1">
      <alignment horizontal="justify" vertical="center" wrapText="1"/>
      <protection locked="0"/>
    </xf>
    <xf numFmtId="0" fontId="1" fillId="0" borderId="61" xfId="0" applyFont="1" applyBorder="1" applyAlignment="1" applyProtection="1">
      <alignment horizontal="center" vertical="center"/>
      <protection hidden="1"/>
    </xf>
    <xf numFmtId="0" fontId="1" fillId="0" borderId="61" xfId="0" applyFont="1" applyBorder="1" applyAlignment="1" applyProtection="1">
      <alignment horizontal="center" vertical="center" textRotation="90"/>
      <protection locked="0"/>
    </xf>
    <xf numFmtId="9" fontId="1" fillId="0" borderId="61" xfId="0" applyNumberFormat="1" applyFont="1" applyBorder="1" applyAlignment="1" applyProtection="1">
      <alignment horizontal="center" vertical="center"/>
      <protection hidden="1"/>
    </xf>
    <xf numFmtId="164" fontId="1" fillId="0" borderId="61" xfId="1" applyNumberFormat="1" applyFont="1" applyBorder="1" applyAlignment="1">
      <alignment horizontal="center" vertical="center"/>
    </xf>
    <xf numFmtId="0" fontId="4" fillId="0" borderId="61" xfId="0" applyFont="1" applyFill="1" applyBorder="1" applyAlignment="1" applyProtection="1">
      <alignment horizontal="center" vertical="center" textRotation="90" wrapText="1"/>
      <protection hidden="1"/>
    </xf>
    <xf numFmtId="0" fontId="4" fillId="0" borderId="61" xfId="0" applyFont="1" applyBorder="1" applyAlignment="1" applyProtection="1">
      <alignment horizontal="center" vertical="center" textRotation="90"/>
      <protection hidden="1"/>
    </xf>
    <xf numFmtId="0" fontId="1" fillId="0" borderId="61" xfId="0" applyFont="1" applyBorder="1" applyAlignment="1" applyProtection="1">
      <alignment horizontal="center" vertical="center" wrapText="1"/>
      <protection locked="0"/>
    </xf>
    <xf numFmtId="0" fontId="1" fillId="0" borderId="61" xfId="0" applyFont="1" applyBorder="1" applyAlignment="1" applyProtection="1">
      <alignment horizontal="center" vertical="center"/>
      <protection locked="0"/>
    </xf>
    <xf numFmtId="14" fontId="1" fillId="0" borderId="61" xfId="0" applyNumberFormat="1" applyFont="1" applyBorder="1" applyAlignment="1" applyProtection="1">
      <alignment horizontal="center" vertical="center"/>
      <protection locked="0"/>
    </xf>
    <xf numFmtId="0" fontId="1" fillId="3" borderId="61" xfId="0" applyFont="1" applyFill="1" applyBorder="1" applyAlignment="1">
      <alignment vertical="center"/>
    </xf>
    <xf numFmtId="0" fontId="1" fillId="0" borderId="61" xfId="0" applyFont="1" applyBorder="1" applyAlignment="1">
      <alignment vertical="center"/>
    </xf>
    <xf numFmtId="0" fontId="1" fillId="0" borderId="61" xfId="0" applyFont="1" applyBorder="1" applyAlignment="1" applyProtection="1">
      <alignment horizontal="justify" vertical="center"/>
      <protection locked="0"/>
    </xf>
    <xf numFmtId="164" fontId="1" fillId="9" borderId="61" xfId="1" applyNumberFormat="1" applyFont="1" applyFill="1" applyBorder="1" applyAlignment="1">
      <alignment horizontal="center" vertical="center"/>
    </xf>
    <xf numFmtId="0" fontId="1" fillId="0" borderId="61" xfId="0" applyFont="1" applyBorder="1" applyAlignment="1">
      <alignment horizontal="center" vertical="center"/>
    </xf>
    <xf numFmtId="0" fontId="1" fillId="0" borderId="61" xfId="0" applyFont="1" applyBorder="1" applyAlignment="1">
      <alignment horizontal="center"/>
    </xf>
    <xf numFmtId="0" fontId="4" fillId="14" borderId="61" xfId="0" applyFont="1" applyFill="1" applyBorder="1" applyAlignment="1">
      <alignment horizontal="center" vertical="center" textRotation="90"/>
    </xf>
    <xf numFmtId="0" fontId="1" fillId="0" borderId="62" xfId="0" applyFont="1" applyBorder="1" applyAlignment="1">
      <alignment horizontal="center" vertical="center"/>
    </xf>
    <xf numFmtId="0" fontId="1" fillId="0" borderId="62" xfId="0" applyFont="1" applyBorder="1"/>
    <xf numFmtId="0" fontId="1" fillId="0" borderId="62" xfId="0" applyFont="1" applyBorder="1" applyAlignment="1">
      <alignment horizontal="center"/>
    </xf>
    <xf numFmtId="0" fontId="1" fillId="0" borderId="63" xfId="0" applyFont="1" applyBorder="1" applyAlignment="1">
      <alignment horizontal="center" vertical="center"/>
    </xf>
    <xf numFmtId="0" fontId="1" fillId="0" borderId="63" xfId="0" applyFont="1" applyBorder="1"/>
    <xf numFmtId="0" fontId="1" fillId="0" borderId="63" xfId="0" applyFont="1" applyBorder="1" applyAlignment="1">
      <alignment horizontal="center"/>
    </xf>
    <xf numFmtId="0" fontId="36" fillId="14" borderId="31" xfId="0" applyFont="1" applyFill="1" applyBorder="1" applyAlignment="1">
      <alignment horizontal="center" vertical="center" wrapText="1" readingOrder="1"/>
    </xf>
    <xf numFmtId="0" fontId="36" fillId="14" borderId="32" xfId="0" applyFont="1" applyFill="1" applyBorder="1" applyAlignment="1">
      <alignment horizontal="center" vertical="center" wrapText="1" readingOrder="1"/>
    </xf>
    <xf numFmtId="0" fontId="1" fillId="0" borderId="61" xfId="0" applyFont="1" applyBorder="1" applyAlignment="1" applyProtection="1">
      <alignment horizontal="center" vertical="center"/>
    </xf>
    <xf numFmtId="0" fontId="1" fillId="0" borderId="61" xfId="0" applyFont="1" applyBorder="1" applyAlignment="1" applyProtection="1">
      <alignment horizontal="center" vertical="center" wrapText="1"/>
      <protection locked="0"/>
    </xf>
    <xf numFmtId="0" fontId="2" fillId="0" borderId="61" xfId="0" applyFont="1" applyBorder="1" applyAlignment="1" applyProtection="1">
      <alignment horizontal="center" vertical="center" wrapText="1"/>
      <protection locked="0"/>
    </xf>
    <xf numFmtId="0" fontId="4" fillId="14" borderId="61" xfId="0" applyFont="1" applyFill="1" applyBorder="1" applyAlignment="1">
      <alignment horizontal="center" vertical="center" wrapText="1"/>
    </xf>
    <xf numFmtId="0" fontId="25" fillId="14" borderId="61" xfId="0" applyFont="1" applyFill="1" applyBorder="1" applyAlignment="1">
      <alignment horizontal="center" vertical="center" textRotation="90"/>
    </xf>
    <xf numFmtId="0" fontId="4" fillId="14" borderId="61" xfId="0" applyFont="1" applyFill="1" applyBorder="1" applyAlignment="1">
      <alignment horizontal="centerContinuous" vertical="center" wrapText="1"/>
    </xf>
    <xf numFmtId="0" fontId="53" fillId="3" borderId="57" xfId="3" applyFont="1" applyFill="1" applyBorder="1" applyAlignment="1" applyProtection="1">
      <alignment horizontal="left" vertical="top" wrapText="1" readingOrder="1"/>
    </xf>
    <xf numFmtId="0" fontId="53" fillId="3" borderId="58" xfId="3" applyFont="1" applyFill="1" applyBorder="1" applyAlignment="1" applyProtection="1">
      <alignment horizontal="left" vertical="top" wrapText="1" readingOrder="1"/>
    </xf>
    <xf numFmtId="0" fontId="59" fillId="3" borderId="0" xfId="2" applyFont="1" applyFill="1" applyBorder="1" applyProtection="1"/>
    <xf numFmtId="0" fontId="59" fillId="3" borderId="0" xfId="2" applyFont="1" applyFill="1" applyBorder="1" applyAlignment="1" applyProtection="1">
      <alignment vertical="center"/>
    </xf>
    <xf numFmtId="0" fontId="1" fillId="0" borderId="61" xfId="0" applyFont="1" applyBorder="1" applyAlignment="1" applyProtection="1">
      <alignment horizontal="center" vertical="center" wrapText="1"/>
      <protection locked="0"/>
    </xf>
    <xf numFmtId="0" fontId="1" fillId="0" borderId="61" xfId="0" applyFont="1" applyBorder="1" applyAlignment="1" applyProtection="1">
      <alignment horizontal="left" vertical="center" wrapText="1"/>
      <protection locked="0"/>
    </xf>
    <xf numFmtId="0" fontId="1" fillId="0" borderId="61" xfId="0" applyFont="1" applyBorder="1" applyAlignment="1" applyProtection="1">
      <alignment horizontal="center" vertical="center"/>
    </xf>
    <xf numFmtId="0" fontId="1" fillId="0" borderId="61" xfId="0" applyFont="1" applyBorder="1" applyAlignment="1" applyProtection="1">
      <alignment horizontal="center" vertical="center" wrapText="1"/>
      <protection locked="0"/>
    </xf>
    <xf numFmtId="0" fontId="1" fillId="0" borderId="61" xfId="0" applyFont="1" applyBorder="1" applyAlignment="1" applyProtection="1">
      <alignment horizontal="center" vertical="center"/>
      <protection locked="0"/>
    </xf>
    <xf numFmtId="0" fontId="1" fillId="3" borderId="63" xfId="0" applyFont="1" applyFill="1" applyBorder="1" applyAlignment="1">
      <alignment horizontal="center" vertical="center"/>
    </xf>
    <xf numFmtId="0" fontId="1" fillId="3" borderId="63" xfId="0" applyFont="1" applyFill="1" applyBorder="1"/>
    <xf numFmtId="0" fontId="1" fillId="3" borderId="63" xfId="0" applyFont="1" applyFill="1" applyBorder="1" applyAlignment="1">
      <alignment horizontal="center"/>
    </xf>
    <xf numFmtId="0" fontId="1" fillId="3" borderId="65" xfId="0" applyFont="1" applyFill="1" applyBorder="1"/>
    <xf numFmtId="0" fontId="1" fillId="0" borderId="61" xfId="0" applyFont="1" applyBorder="1" applyAlignment="1" applyProtection="1">
      <alignment horizontal="center" vertical="center" wrapText="1"/>
      <protection locked="0"/>
    </xf>
    <xf numFmtId="0" fontId="1" fillId="0" borderId="61" xfId="0" applyFont="1" applyBorder="1" applyAlignment="1" applyProtection="1">
      <alignment horizontal="center" vertical="center"/>
      <protection locked="0"/>
    </xf>
    <xf numFmtId="0" fontId="54" fillId="3" borderId="50" xfId="2" applyFont="1" applyFill="1" applyBorder="1" applyAlignment="1" applyProtection="1">
      <alignment horizontal="left" vertical="center" wrapText="1"/>
    </xf>
    <xf numFmtId="0" fontId="54" fillId="3" borderId="51" xfId="2" applyFont="1" applyFill="1" applyBorder="1" applyAlignment="1" applyProtection="1">
      <alignment horizontal="left" vertical="center" wrapText="1"/>
    </xf>
    <xf numFmtId="0" fontId="53" fillId="3" borderId="48" xfId="0" applyFont="1" applyFill="1" applyBorder="1" applyAlignment="1" applyProtection="1">
      <alignment horizontal="left" vertical="center" wrapText="1"/>
    </xf>
    <xf numFmtId="0" fontId="53" fillId="3" borderId="49" xfId="0" applyFont="1" applyFill="1" applyBorder="1" applyAlignment="1" applyProtection="1">
      <alignment horizontal="left" vertical="center" wrapText="1"/>
    </xf>
    <xf numFmtId="0" fontId="54" fillId="3" borderId="50" xfId="2" applyFont="1" applyFill="1" applyBorder="1" applyAlignment="1" applyProtection="1">
      <alignment horizontal="justify" vertical="center" wrapText="1"/>
    </xf>
    <xf numFmtId="0" fontId="54" fillId="3" borderId="51" xfId="2" applyFont="1" applyFill="1" applyBorder="1" applyAlignment="1" applyProtection="1">
      <alignment horizontal="justify" vertical="center" wrapText="1"/>
    </xf>
    <xf numFmtId="0" fontId="49" fillId="14" borderId="34" xfId="2" applyFont="1" applyFill="1" applyBorder="1" applyAlignment="1" applyProtection="1">
      <alignment horizontal="center" vertical="center" wrapText="1"/>
    </xf>
    <xf numFmtId="0" fontId="49" fillId="14" borderId="35" xfId="2" applyFont="1" applyFill="1" applyBorder="1" applyAlignment="1" applyProtection="1">
      <alignment horizontal="center" vertical="center" wrapText="1"/>
    </xf>
    <xf numFmtId="0" fontId="49" fillId="14" borderId="36" xfId="2" applyFont="1" applyFill="1" applyBorder="1" applyAlignment="1" applyProtection="1">
      <alignment horizontal="center" vertical="center" wrapText="1"/>
    </xf>
    <xf numFmtId="0" fontId="48" fillId="0" borderId="5" xfId="2" quotePrefix="1" applyFont="1" applyBorder="1" applyAlignment="1" applyProtection="1">
      <alignment horizontal="left" vertical="center" wrapText="1"/>
    </xf>
    <xf numFmtId="0" fontId="48" fillId="0" borderId="0" xfId="2" quotePrefix="1" applyFont="1" applyBorder="1" applyAlignment="1" applyProtection="1">
      <alignment horizontal="left" vertical="center" wrapText="1"/>
    </xf>
    <xf numFmtId="0" fontId="48" fillId="0" borderId="6" xfId="2" quotePrefix="1" applyFont="1" applyBorder="1" applyAlignment="1" applyProtection="1">
      <alignment horizontal="left" vertical="center" wrapText="1"/>
    </xf>
    <xf numFmtId="0" fontId="48" fillId="0" borderId="54" xfId="2" quotePrefix="1" applyFont="1" applyBorder="1" applyAlignment="1" applyProtection="1">
      <alignment horizontal="left" vertical="center" wrapText="1"/>
    </xf>
    <xf numFmtId="0" fontId="48" fillId="0" borderId="55" xfId="2" quotePrefix="1" applyFont="1" applyBorder="1" applyAlignment="1" applyProtection="1">
      <alignment horizontal="left" vertical="center" wrapText="1"/>
    </xf>
    <xf numFmtId="0" fontId="48" fillId="0" borderId="56" xfId="2" quotePrefix="1" applyFont="1" applyBorder="1" applyAlignment="1" applyProtection="1">
      <alignment horizontal="left" vertical="center" wrapText="1"/>
    </xf>
    <xf numFmtId="0" fontId="50" fillId="3" borderId="37" xfId="2" quotePrefix="1" applyFont="1" applyFill="1" applyBorder="1" applyAlignment="1" applyProtection="1">
      <alignment horizontal="left" vertical="top" wrapText="1"/>
    </xf>
    <xf numFmtId="0" fontId="51" fillId="3" borderId="38" xfId="2" quotePrefix="1" applyFont="1" applyFill="1" applyBorder="1" applyAlignment="1" applyProtection="1">
      <alignment horizontal="left" vertical="top" wrapText="1"/>
    </xf>
    <xf numFmtId="0" fontId="51" fillId="3" borderId="39" xfId="2" quotePrefix="1" applyFont="1" applyFill="1" applyBorder="1" applyAlignment="1" applyProtection="1">
      <alignment horizontal="left" vertical="top" wrapText="1"/>
    </xf>
    <xf numFmtId="0" fontId="48" fillId="0" borderId="5" xfId="2" quotePrefix="1" applyFont="1" applyBorder="1" applyAlignment="1" applyProtection="1">
      <alignment horizontal="left" vertical="top" wrapText="1"/>
    </xf>
    <xf numFmtId="0" fontId="48" fillId="0" borderId="0" xfId="2" quotePrefix="1" applyFont="1" applyBorder="1" applyAlignment="1" applyProtection="1">
      <alignment horizontal="left" vertical="top" wrapText="1"/>
    </xf>
    <xf numFmtId="0" fontId="48" fillId="0" borderId="6" xfId="2" quotePrefix="1" applyFont="1" applyBorder="1" applyAlignment="1" applyProtection="1">
      <alignment horizontal="left" vertical="top" wrapText="1"/>
    </xf>
    <xf numFmtId="0" fontId="53" fillId="14" borderId="40" xfId="3" applyFont="1" applyFill="1" applyBorder="1" applyAlignment="1" applyProtection="1">
      <alignment horizontal="center" vertical="center" wrapText="1"/>
    </xf>
    <xf numFmtId="0" fontId="53" fillId="14" borderId="41" xfId="3" applyFont="1" applyFill="1" applyBorder="1" applyAlignment="1" applyProtection="1">
      <alignment horizontal="center" vertical="center" wrapText="1"/>
    </xf>
    <xf numFmtId="0" fontId="53" fillId="14" borderId="42" xfId="2" applyFont="1" applyFill="1" applyBorder="1" applyAlignment="1" applyProtection="1">
      <alignment horizontal="center" vertical="center"/>
    </xf>
    <xf numFmtId="0" fontId="53" fillId="14" borderId="43" xfId="2" applyFont="1" applyFill="1" applyBorder="1" applyAlignment="1" applyProtection="1">
      <alignment horizontal="center" vertical="center"/>
    </xf>
    <xf numFmtId="0" fontId="2" fillId="3" borderId="54" xfId="2" quotePrefix="1" applyFont="1" applyFill="1" applyBorder="1" applyAlignment="1" applyProtection="1">
      <alignment horizontal="justify" vertical="center" wrapText="1"/>
    </xf>
    <xf numFmtId="0" fontId="2" fillId="3" borderId="55" xfId="2" quotePrefix="1" applyFont="1" applyFill="1" applyBorder="1" applyAlignment="1" applyProtection="1">
      <alignment horizontal="justify" vertical="center" wrapText="1"/>
    </xf>
    <xf numFmtId="0" fontId="2" fillId="3" borderId="56" xfId="2" quotePrefix="1" applyFont="1" applyFill="1" applyBorder="1" applyAlignment="1" applyProtection="1">
      <alignment horizontal="justify" vertical="center" wrapText="1"/>
    </xf>
    <xf numFmtId="0" fontId="53" fillId="3" borderId="44" xfId="3" applyFont="1" applyFill="1" applyBorder="1" applyAlignment="1" applyProtection="1">
      <alignment horizontal="left" vertical="top" wrapText="1" readingOrder="1"/>
    </xf>
    <xf numFmtId="0" fontId="53" fillId="3" borderId="45" xfId="3" applyFont="1" applyFill="1" applyBorder="1" applyAlignment="1" applyProtection="1">
      <alignment horizontal="left" vertical="top" wrapText="1" readingOrder="1"/>
    </xf>
    <xf numFmtId="0" fontId="54" fillId="3" borderId="46" xfId="2" applyFont="1" applyFill="1" applyBorder="1" applyAlignment="1" applyProtection="1">
      <alignment horizontal="justify" vertical="center" wrapText="1"/>
    </xf>
    <xf numFmtId="0" fontId="54" fillId="3" borderId="47" xfId="2" applyFont="1" applyFill="1" applyBorder="1" applyAlignment="1" applyProtection="1">
      <alignment horizontal="justify" vertical="center" wrapText="1"/>
    </xf>
    <xf numFmtId="0" fontId="53" fillId="3" borderId="57" xfId="3" applyFont="1" applyFill="1" applyBorder="1" applyAlignment="1" applyProtection="1">
      <alignment horizontal="left" vertical="top" wrapText="1" readingOrder="1"/>
    </xf>
    <xf numFmtId="0" fontId="53" fillId="3" borderId="58" xfId="3" applyFont="1" applyFill="1" applyBorder="1" applyAlignment="1" applyProtection="1">
      <alignment horizontal="left" vertical="top" wrapText="1" readingOrder="1"/>
    </xf>
    <xf numFmtId="0" fontId="53" fillId="3" borderId="57" xfId="3" applyFont="1" applyFill="1" applyBorder="1" applyAlignment="1" applyProtection="1">
      <alignment horizontal="left" vertical="center" wrapText="1" readingOrder="1"/>
    </xf>
    <xf numFmtId="0" fontId="53" fillId="3" borderId="58" xfId="3" applyFont="1" applyFill="1" applyBorder="1" applyAlignment="1" applyProtection="1">
      <alignment horizontal="left" vertical="center" wrapText="1" readingOrder="1"/>
    </xf>
    <xf numFmtId="0" fontId="53" fillId="3" borderId="57" xfId="0" applyFont="1" applyFill="1" applyBorder="1" applyAlignment="1" applyProtection="1">
      <alignment horizontal="left" vertical="center" wrapText="1"/>
    </xf>
    <xf numFmtId="0" fontId="53" fillId="3" borderId="58" xfId="0" applyFont="1" applyFill="1" applyBorder="1" applyAlignment="1" applyProtection="1">
      <alignment horizontal="left" vertical="center" wrapText="1"/>
    </xf>
    <xf numFmtId="0" fontId="48" fillId="3" borderId="5" xfId="2" applyFont="1" applyFill="1" applyBorder="1" applyAlignment="1" applyProtection="1">
      <alignment horizontal="left" vertical="top" wrapText="1"/>
    </xf>
    <xf numFmtId="0" fontId="48" fillId="3" borderId="0" xfId="2" applyFont="1" applyFill="1" applyBorder="1" applyAlignment="1" applyProtection="1">
      <alignment horizontal="left" vertical="top" wrapText="1"/>
    </xf>
    <xf numFmtId="0" fontId="48" fillId="3" borderId="6" xfId="2" applyFont="1" applyFill="1" applyBorder="1" applyAlignment="1" applyProtection="1">
      <alignment horizontal="left" vertical="top" wrapText="1"/>
    </xf>
    <xf numFmtId="0" fontId="53" fillId="3" borderId="59" xfId="0" applyFont="1" applyFill="1" applyBorder="1" applyAlignment="1" applyProtection="1">
      <alignment horizontal="left" vertical="center" wrapText="1"/>
    </xf>
    <xf numFmtId="0" fontId="53" fillId="3" borderId="60" xfId="0" applyFont="1" applyFill="1" applyBorder="1" applyAlignment="1" applyProtection="1">
      <alignment horizontal="left" vertical="center" wrapText="1"/>
    </xf>
    <xf numFmtId="0" fontId="54" fillId="3" borderId="52" xfId="0" applyFont="1" applyFill="1" applyBorder="1" applyAlignment="1" applyProtection="1">
      <alignment horizontal="justify" vertical="center" wrapText="1"/>
    </xf>
    <xf numFmtId="0" fontId="54" fillId="3" borderId="53" xfId="0" applyFont="1" applyFill="1" applyBorder="1" applyAlignment="1" applyProtection="1">
      <alignment horizontal="justify" vertical="center" wrapText="1"/>
    </xf>
    <xf numFmtId="0" fontId="62" fillId="14" borderId="66" xfId="0" applyFont="1" applyFill="1" applyBorder="1" applyAlignment="1">
      <alignment horizontal="center" vertical="center" wrapText="1"/>
    </xf>
    <xf numFmtId="0" fontId="62" fillId="14" borderId="67" xfId="0" applyFont="1" applyFill="1" applyBorder="1" applyAlignment="1">
      <alignment horizontal="center" vertical="center" wrapText="1"/>
    </xf>
    <xf numFmtId="0" fontId="62" fillId="14" borderId="68" xfId="0" applyFont="1" applyFill="1" applyBorder="1" applyAlignment="1">
      <alignment horizontal="center" vertical="center" wrapText="1"/>
    </xf>
    <xf numFmtId="0" fontId="52" fillId="14" borderId="66" xfId="0" applyFont="1" applyFill="1" applyBorder="1" applyAlignment="1">
      <alignment horizontal="left" vertical="center" wrapText="1"/>
    </xf>
    <xf numFmtId="0" fontId="52" fillId="14" borderId="67" xfId="0" applyFont="1" applyFill="1" applyBorder="1" applyAlignment="1">
      <alignment horizontal="left" vertical="center" wrapText="1"/>
    </xf>
    <xf numFmtId="0" fontId="52" fillId="14" borderId="68" xfId="0" applyFont="1" applyFill="1" applyBorder="1" applyAlignment="1">
      <alignment horizontal="left" vertical="center" wrapText="1"/>
    </xf>
    <xf numFmtId="0" fontId="4" fillId="14" borderId="62" xfId="0" applyFont="1" applyFill="1" applyBorder="1" applyAlignment="1">
      <alignment horizontal="center" vertical="center" wrapText="1"/>
    </xf>
    <xf numFmtId="0" fontId="4" fillId="14" borderId="63" xfId="0" applyFont="1" applyFill="1" applyBorder="1" applyAlignment="1">
      <alignment horizontal="center" vertical="center" wrapText="1"/>
    </xf>
    <xf numFmtId="0" fontId="2" fillId="0" borderId="61" xfId="0" applyFont="1" applyBorder="1" applyAlignment="1" applyProtection="1">
      <alignment horizontal="center" vertical="center" wrapText="1"/>
      <protection locked="0"/>
    </xf>
    <xf numFmtId="0" fontId="1" fillId="0" borderId="62" xfId="0" applyFont="1" applyBorder="1" applyAlignment="1" applyProtection="1">
      <alignment horizontal="center" vertical="center" wrapText="1"/>
      <protection locked="0"/>
    </xf>
    <xf numFmtId="0" fontId="1" fillId="0" borderId="64" xfId="0" applyFont="1" applyBorder="1" applyAlignment="1" applyProtection="1">
      <alignment horizontal="center" vertical="center" wrapText="1"/>
      <protection locked="0"/>
    </xf>
    <xf numFmtId="0" fontId="1" fillId="0" borderId="63" xfId="0" applyFont="1" applyBorder="1" applyAlignment="1" applyProtection="1">
      <alignment horizontal="center" vertical="center" wrapText="1"/>
      <protection locked="0"/>
    </xf>
    <xf numFmtId="0" fontId="1" fillId="0" borderId="61" xfId="0" applyFont="1" applyBorder="1" applyAlignment="1">
      <alignment horizontal="left" vertical="center" wrapText="1"/>
    </xf>
    <xf numFmtId="9" fontId="1" fillId="0" borderId="61" xfId="0" applyNumberFormat="1" applyFont="1" applyBorder="1" applyAlignment="1" applyProtection="1">
      <alignment horizontal="center" vertical="center" wrapText="1"/>
      <protection locked="0"/>
    </xf>
    <xf numFmtId="9" fontId="1" fillId="0" borderId="61" xfId="0" applyNumberFormat="1" applyFont="1" applyBorder="1" applyAlignment="1" applyProtection="1">
      <alignment horizontal="center" vertical="center" wrapText="1"/>
      <protection hidden="1"/>
    </xf>
    <xf numFmtId="0" fontId="4" fillId="0" borderId="61" xfId="0" applyFont="1" applyFill="1" applyBorder="1" applyAlignment="1" applyProtection="1">
      <alignment horizontal="center" vertical="center" wrapText="1"/>
      <protection hidden="1"/>
    </xf>
    <xf numFmtId="0" fontId="4" fillId="0" borderId="61" xfId="0" applyFont="1" applyBorder="1" applyAlignment="1" applyProtection="1">
      <alignment horizontal="center" vertical="center"/>
      <protection hidden="1"/>
    </xf>
    <xf numFmtId="0" fontId="1" fillId="0" borderId="61" xfId="0" applyFont="1" applyBorder="1" applyAlignment="1" applyProtection="1">
      <alignment horizontal="center" vertical="center"/>
    </xf>
    <xf numFmtId="0" fontId="1" fillId="0" borderId="61" xfId="0" applyFont="1" applyBorder="1" applyAlignment="1" applyProtection="1">
      <alignment horizontal="center" vertical="center" wrapText="1"/>
      <protection locked="0"/>
    </xf>
    <xf numFmtId="0" fontId="1" fillId="0" borderId="61" xfId="0" applyFont="1" applyBorder="1" applyAlignment="1" applyProtection="1">
      <alignment horizontal="center" vertical="center"/>
      <protection locked="0"/>
    </xf>
    <xf numFmtId="0" fontId="1" fillId="0" borderId="62" xfId="0" applyFont="1" applyBorder="1" applyAlignment="1" applyProtection="1">
      <alignment horizontal="left" vertical="top" wrapText="1"/>
    </xf>
    <xf numFmtId="0" fontId="1" fillId="0" borderId="64" xfId="0" applyFont="1" applyBorder="1" applyAlignment="1" applyProtection="1">
      <alignment horizontal="left" vertical="top" wrapText="1"/>
    </xf>
    <xf numFmtId="0" fontId="1" fillId="0" borderId="63" xfId="0" applyFont="1" applyBorder="1" applyAlignment="1" applyProtection="1">
      <alignment horizontal="left" vertical="top" wrapText="1"/>
    </xf>
    <xf numFmtId="0" fontId="1" fillId="0" borderId="62" xfId="0" applyFont="1" applyBorder="1" applyAlignment="1" applyProtection="1">
      <alignment horizontal="center" vertical="center" wrapText="1"/>
    </xf>
    <xf numFmtId="0" fontId="1" fillId="0" borderId="64" xfId="0" applyFont="1" applyBorder="1" applyAlignment="1" applyProtection="1">
      <alignment horizontal="center" vertical="center" wrapText="1"/>
    </xf>
    <xf numFmtId="0" fontId="1" fillId="0" borderId="63" xfId="0" applyFont="1" applyBorder="1" applyAlignment="1" applyProtection="1">
      <alignment horizontal="center" vertical="center" wrapText="1"/>
    </xf>
    <xf numFmtId="0" fontId="4" fillId="14" borderId="61" xfId="0" applyFont="1" applyFill="1" applyBorder="1" applyAlignment="1">
      <alignment horizontal="center" vertical="center" textRotation="90" wrapText="1"/>
    </xf>
    <xf numFmtId="0" fontId="4" fillId="14" borderId="61" xfId="0" applyFont="1" applyFill="1" applyBorder="1" applyAlignment="1">
      <alignment horizontal="center" vertical="center" wrapText="1"/>
    </xf>
    <xf numFmtId="0" fontId="25" fillId="14" borderId="61" xfId="0" applyFont="1" applyFill="1" applyBorder="1" applyAlignment="1">
      <alignment horizontal="center" vertical="center" textRotation="90"/>
    </xf>
    <xf numFmtId="0" fontId="4" fillId="14" borderId="61" xfId="0" applyFont="1" applyFill="1" applyBorder="1" applyAlignment="1">
      <alignment horizontal="center" vertical="center"/>
    </xf>
    <xf numFmtId="0" fontId="24" fillId="0" borderId="0" xfId="0" applyFont="1" applyAlignment="1">
      <alignment horizontal="center" vertical="center" wrapText="1"/>
    </xf>
    <xf numFmtId="0" fontId="19" fillId="5" borderId="5" xfId="0" applyFont="1" applyFill="1" applyBorder="1" applyAlignment="1" applyProtection="1">
      <alignment horizontal="center" wrapText="1" readingOrder="1"/>
      <protection hidden="1"/>
    </xf>
    <xf numFmtId="0" fontId="19" fillId="5" borderId="0" xfId="0" applyFont="1" applyFill="1" applyBorder="1" applyAlignment="1" applyProtection="1">
      <alignment horizontal="center" wrapText="1" readingOrder="1"/>
      <protection hidden="1"/>
    </xf>
    <xf numFmtId="0" fontId="19" fillId="5" borderId="6" xfId="0" applyFont="1" applyFill="1" applyBorder="1" applyAlignment="1" applyProtection="1">
      <alignment horizontal="center" wrapText="1" readingOrder="1"/>
      <protection hidden="1"/>
    </xf>
    <xf numFmtId="0" fontId="19" fillId="5" borderId="7" xfId="0" applyFont="1" applyFill="1" applyBorder="1" applyAlignment="1" applyProtection="1">
      <alignment horizontal="center" wrapText="1" readingOrder="1"/>
      <protection hidden="1"/>
    </xf>
    <xf numFmtId="0" fontId="19" fillId="5" borderId="9" xfId="0" applyFont="1" applyFill="1" applyBorder="1" applyAlignment="1" applyProtection="1">
      <alignment horizontal="center" wrapText="1" readingOrder="1"/>
      <protection hidden="1"/>
    </xf>
    <xf numFmtId="0" fontId="19" fillId="5" borderId="8" xfId="0" applyFont="1" applyFill="1" applyBorder="1" applyAlignment="1" applyProtection="1">
      <alignment horizontal="center" wrapText="1" readingOrder="1"/>
      <protection hidden="1"/>
    </xf>
    <xf numFmtId="0" fontId="19" fillId="5" borderId="3" xfId="0" applyFont="1" applyFill="1" applyBorder="1" applyAlignment="1" applyProtection="1">
      <alignment horizontal="center" wrapText="1" readingOrder="1"/>
      <protection hidden="1"/>
    </xf>
    <xf numFmtId="0" fontId="19" fillId="5" borderId="10" xfId="0" applyFont="1" applyFill="1" applyBorder="1" applyAlignment="1" applyProtection="1">
      <alignment horizontal="center" wrapText="1" readingOrder="1"/>
      <protection hidden="1"/>
    </xf>
    <xf numFmtId="0" fontId="19" fillId="5" borderId="4" xfId="0" applyFont="1" applyFill="1" applyBorder="1" applyAlignment="1" applyProtection="1">
      <alignment horizontal="center" wrapText="1" readingOrder="1"/>
      <protection hidden="1"/>
    </xf>
    <xf numFmtId="0" fontId="19" fillId="13" borderId="5" xfId="0" applyFont="1" applyFill="1" applyBorder="1" applyAlignment="1" applyProtection="1">
      <alignment horizontal="center" wrapText="1" readingOrder="1"/>
      <protection hidden="1"/>
    </xf>
    <xf numFmtId="0" fontId="19" fillId="13" borderId="0" xfId="0" applyFont="1" applyFill="1" applyBorder="1" applyAlignment="1" applyProtection="1">
      <alignment horizontal="center" wrapText="1" readingOrder="1"/>
      <protection hidden="1"/>
    </xf>
    <xf numFmtId="0" fontId="19" fillId="13" borderId="6" xfId="0" applyFont="1" applyFill="1" applyBorder="1" applyAlignment="1" applyProtection="1">
      <alignment horizontal="center" wrapText="1" readingOrder="1"/>
      <protection hidden="1"/>
    </xf>
    <xf numFmtId="0" fontId="19" fillId="13" borderId="7" xfId="0" applyFont="1" applyFill="1" applyBorder="1" applyAlignment="1" applyProtection="1">
      <alignment horizontal="center" wrapText="1" readingOrder="1"/>
      <protection hidden="1"/>
    </xf>
    <xf numFmtId="0" fontId="19" fillId="13" borderId="9" xfId="0" applyFont="1" applyFill="1" applyBorder="1" applyAlignment="1" applyProtection="1">
      <alignment horizontal="center" wrapText="1" readingOrder="1"/>
      <protection hidden="1"/>
    </xf>
    <xf numFmtId="0" fontId="19" fillId="13" borderId="8" xfId="0" applyFont="1" applyFill="1" applyBorder="1" applyAlignment="1" applyProtection="1">
      <alignment horizontal="center" wrapText="1" readingOrder="1"/>
      <protection hidden="1"/>
    </xf>
    <xf numFmtId="0" fontId="19" fillId="13" borderId="3" xfId="0" applyFont="1" applyFill="1" applyBorder="1" applyAlignment="1" applyProtection="1">
      <alignment horizontal="center" wrapText="1" readingOrder="1"/>
      <protection hidden="1"/>
    </xf>
    <xf numFmtId="0" fontId="19" fillId="13" borderId="10" xfId="0" applyFont="1" applyFill="1" applyBorder="1" applyAlignment="1" applyProtection="1">
      <alignment horizontal="center" wrapText="1" readingOrder="1"/>
      <protection hidden="1"/>
    </xf>
    <xf numFmtId="0" fontId="19" fillId="13" borderId="4" xfId="0" applyFont="1" applyFill="1" applyBorder="1" applyAlignment="1" applyProtection="1">
      <alignment horizontal="center" wrapText="1" readingOrder="1"/>
      <protection hidden="1"/>
    </xf>
    <xf numFmtId="0" fontId="19" fillId="12" borderId="5" xfId="0" applyFont="1" applyFill="1" applyBorder="1" applyAlignment="1" applyProtection="1">
      <alignment horizontal="center" wrapText="1" readingOrder="1"/>
      <protection hidden="1"/>
    </xf>
    <xf numFmtId="0" fontId="19" fillId="12" borderId="0" xfId="0" applyFont="1" applyFill="1" applyBorder="1" applyAlignment="1" applyProtection="1">
      <alignment horizontal="center" wrapText="1" readingOrder="1"/>
      <protection hidden="1"/>
    </xf>
    <xf numFmtId="0" fontId="19" fillId="12" borderId="6" xfId="0" applyFont="1" applyFill="1" applyBorder="1" applyAlignment="1" applyProtection="1">
      <alignment horizontal="center" wrapText="1" readingOrder="1"/>
      <protection hidden="1"/>
    </xf>
    <xf numFmtId="0" fontId="19" fillId="12" borderId="7" xfId="0" applyFont="1" applyFill="1" applyBorder="1" applyAlignment="1" applyProtection="1">
      <alignment horizontal="center" wrapText="1" readingOrder="1"/>
      <protection hidden="1"/>
    </xf>
    <xf numFmtId="0" fontId="19" fillId="12" borderId="9" xfId="0" applyFont="1" applyFill="1" applyBorder="1" applyAlignment="1" applyProtection="1">
      <alignment horizontal="center" wrapText="1" readingOrder="1"/>
      <protection hidden="1"/>
    </xf>
    <xf numFmtId="0" fontId="19" fillId="12" borderId="8" xfId="0" applyFont="1" applyFill="1" applyBorder="1" applyAlignment="1" applyProtection="1">
      <alignment horizontal="center" wrapText="1" readingOrder="1"/>
      <protection hidden="1"/>
    </xf>
    <xf numFmtId="0" fontId="19" fillId="12" borderId="3" xfId="0" applyFont="1" applyFill="1" applyBorder="1" applyAlignment="1" applyProtection="1">
      <alignment horizontal="center" wrapText="1" readingOrder="1"/>
      <protection hidden="1"/>
    </xf>
    <xf numFmtId="0" fontId="19" fillId="12" borderId="10" xfId="0" applyFont="1" applyFill="1" applyBorder="1" applyAlignment="1" applyProtection="1">
      <alignment horizontal="center" wrapText="1" readingOrder="1"/>
      <protection hidden="1"/>
    </xf>
    <xf numFmtId="0" fontId="19" fillId="12" borderId="4" xfId="0" applyFont="1" applyFill="1" applyBorder="1" applyAlignment="1" applyProtection="1">
      <alignment horizontal="center" wrapText="1" readingOrder="1"/>
      <protection hidden="1"/>
    </xf>
    <xf numFmtId="0" fontId="19" fillId="11" borderId="5" xfId="0" applyFont="1" applyFill="1" applyBorder="1" applyAlignment="1" applyProtection="1">
      <alignment horizontal="center" vertical="center" wrapText="1" readingOrder="1"/>
      <protection hidden="1"/>
    </xf>
    <xf numFmtId="0" fontId="19" fillId="11" borderId="0" xfId="0" applyFont="1" applyFill="1" applyBorder="1" applyAlignment="1" applyProtection="1">
      <alignment horizontal="center" vertical="center" wrapText="1" readingOrder="1"/>
      <protection hidden="1"/>
    </xf>
    <xf numFmtId="0" fontId="19" fillId="11" borderId="0" xfId="0" applyFont="1" applyFill="1" applyAlignment="1" applyProtection="1">
      <alignment horizontal="center" vertical="center" wrapText="1" readingOrder="1"/>
      <protection hidden="1"/>
    </xf>
    <xf numFmtId="0" fontId="19" fillId="11" borderId="6" xfId="0" applyFont="1" applyFill="1" applyBorder="1" applyAlignment="1" applyProtection="1">
      <alignment horizontal="center" vertical="center" wrapText="1" readingOrder="1"/>
      <protection hidden="1"/>
    </xf>
    <xf numFmtId="0" fontId="19" fillId="11" borderId="7" xfId="0" applyFont="1" applyFill="1" applyBorder="1" applyAlignment="1" applyProtection="1">
      <alignment horizontal="center" vertical="center" wrapText="1" readingOrder="1"/>
      <protection hidden="1"/>
    </xf>
    <xf numFmtId="0" fontId="19" fillId="11" borderId="9" xfId="0" applyFont="1" applyFill="1" applyBorder="1" applyAlignment="1" applyProtection="1">
      <alignment horizontal="center" vertical="center" wrapText="1" readingOrder="1"/>
      <protection hidden="1"/>
    </xf>
    <xf numFmtId="0" fontId="19" fillId="11" borderId="8" xfId="0" applyFont="1" applyFill="1" applyBorder="1" applyAlignment="1" applyProtection="1">
      <alignment horizontal="center" vertical="center" wrapText="1" readingOrder="1"/>
      <protection hidden="1"/>
    </xf>
    <xf numFmtId="0" fontId="19" fillId="11" borderId="3" xfId="0" applyFont="1" applyFill="1" applyBorder="1" applyAlignment="1" applyProtection="1">
      <alignment horizontal="center" vertical="center" wrapText="1" readingOrder="1"/>
      <protection hidden="1"/>
    </xf>
    <xf numFmtId="0" fontId="19" fillId="11" borderId="10" xfId="0" applyFont="1" applyFill="1" applyBorder="1" applyAlignment="1" applyProtection="1">
      <alignment horizontal="center" vertical="center" wrapText="1" readingOrder="1"/>
      <protection hidden="1"/>
    </xf>
    <xf numFmtId="0" fontId="19" fillId="11" borderId="4" xfId="0" applyFont="1" applyFill="1" applyBorder="1" applyAlignment="1" applyProtection="1">
      <alignment horizontal="center" vertical="center" wrapText="1" readingOrder="1"/>
      <protection hidden="1"/>
    </xf>
    <xf numFmtId="0" fontId="17" fillId="10" borderId="0" xfId="0" applyFont="1" applyFill="1" applyAlignment="1">
      <alignment horizontal="center" vertical="center" wrapText="1" readingOrder="1"/>
    </xf>
    <xf numFmtId="0" fontId="16" fillId="0" borderId="3" xfId="0" applyFont="1" applyBorder="1" applyAlignment="1">
      <alignment horizontal="center" vertical="center" wrapText="1"/>
    </xf>
    <xf numFmtId="0" fontId="16" fillId="0" borderId="10"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0" xfId="0" applyFont="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9" xfId="0" applyFont="1" applyBorder="1" applyAlignment="1">
      <alignment horizontal="center" vertical="center"/>
    </xf>
    <xf numFmtId="0" fontId="16" fillId="0" borderId="8" xfId="0" applyFont="1" applyBorder="1" applyAlignment="1">
      <alignment horizontal="center" vertical="center"/>
    </xf>
    <xf numFmtId="0" fontId="16" fillId="0" borderId="0" xfId="0" applyFont="1" applyBorder="1" applyAlignment="1">
      <alignment horizontal="center" vertical="center"/>
    </xf>
    <xf numFmtId="0" fontId="16" fillId="0" borderId="10" xfId="0" applyFont="1" applyBorder="1" applyAlignment="1">
      <alignment horizontal="center" vertical="center" wrapText="1"/>
    </xf>
    <xf numFmtId="0" fontId="17" fillId="10" borderId="0" xfId="0" applyFont="1" applyFill="1" applyAlignment="1">
      <alignment horizontal="center" vertical="center" textRotation="90" wrapText="1" readingOrder="1"/>
    </xf>
    <xf numFmtId="0" fontId="17" fillId="10" borderId="6" xfId="0" applyFont="1" applyFill="1" applyBorder="1" applyAlignment="1">
      <alignment horizontal="center" vertical="center" textRotation="90" wrapText="1" readingOrder="1"/>
    </xf>
    <xf numFmtId="0" fontId="20" fillId="12" borderId="11" xfId="0" applyFont="1" applyFill="1" applyBorder="1" applyAlignment="1">
      <alignment horizontal="center" vertical="center" wrapText="1" readingOrder="1"/>
    </xf>
    <xf numFmtId="0" fontId="20" fillId="12" borderId="12" xfId="0" applyFont="1" applyFill="1" applyBorder="1" applyAlignment="1">
      <alignment horizontal="center" vertical="center" wrapText="1" readingOrder="1"/>
    </xf>
    <xf numFmtId="0" fontId="20" fillId="12" borderId="13" xfId="0" applyFont="1" applyFill="1" applyBorder="1" applyAlignment="1">
      <alignment horizontal="center" vertical="center" wrapText="1" readingOrder="1"/>
    </xf>
    <xf numFmtId="0" fontId="20" fillId="12" borderId="14" xfId="0" applyFont="1" applyFill="1" applyBorder="1" applyAlignment="1">
      <alignment horizontal="center" vertical="center" wrapText="1" readingOrder="1"/>
    </xf>
    <xf numFmtId="0" fontId="20" fillId="12" borderId="0" xfId="0" applyFont="1" applyFill="1" applyBorder="1" applyAlignment="1">
      <alignment horizontal="center" vertical="center" wrapText="1" readingOrder="1"/>
    </xf>
    <xf numFmtId="0" fontId="20" fillId="12" borderId="15" xfId="0" applyFont="1" applyFill="1" applyBorder="1" applyAlignment="1">
      <alignment horizontal="center" vertical="center" wrapText="1" readingOrder="1"/>
    </xf>
    <xf numFmtId="0" fontId="20" fillId="12" borderId="16" xfId="0" applyFont="1" applyFill="1" applyBorder="1" applyAlignment="1">
      <alignment horizontal="center" vertical="center" wrapText="1" readingOrder="1"/>
    </xf>
    <xf numFmtId="0" fontId="20" fillId="12" borderId="17" xfId="0" applyFont="1" applyFill="1" applyBorder="1" applyAlignment="1">
      <alignment horizontal="center" vertical="center" wrapText="1" readingOrder="1"/>
    </xf>
    <xf numFmtId="0" fontId="20" fillId="12" borderId="18" xfId="0" applyFont="1" applyFill="1" applyBorder="1" applyAlignment="1">
      <alignment horizontal="center" vertical="center" wrapText="1" readingOrder="1"/>
    </xf>
    <xf numFmtId="0" fontId="20" fillId="11" borderId="11" xfId="0" applyFont="1" applyFill="1" applyBorder="1" applyAlignment="1">
      <alignment horizontal="center" vertical="center" wrapText="1" readingOrder="1"/>
    </xf>
    <xf numFmtId="0" fontId="20" fillId="11" borderId="12" xfId="0" applyFont="1" applyFill="1" applyBorder="1" applyAlignment="1">
      <alignment horizontal="center" vertical="center" wrapText="1" readingOrder="1"/>
    </xf>
    <xf numFmtId="0" fontId="20" fillId="11" borderId="13" xfId="0" applyFont="1" applyFill="1" applyBorder="1" applyAlignment="1">
      <alignment horizontal="center" vertical="center" wrapText="1" readingOrder="1"/>
    </xf>
    <xf numFmtId="0" fontId="20" fillId="11" borderId="14" xfId="0" applyFont="1" applyFill="1" applyBorder="1" applyAlignment="1">
      <alignment horizontal="center" vertical="center" wrapText="1" readingOrder="1"/>
    </xf>
    <xf numFmtId="0" fontId="20" fillId="11" borderId="0" xfId="0" applyFont="1" applyFill="1" applyBorder="1" applyAlignment="1">
      <alignment horizontal="center" vertical="center" wrapText="1" readingOrder="1"/>
    </xf>
    <xf numFmtId="0" fontId="20" fillId="11" borderId="15" xfId="0" applyFont="1" applyFill="1" applyBorder="1" applyAlignment="1">
      <alignment horizontal="center" vertical="center" wrapText="1" readingOrder="1"/>
    </xf>
    <xf numFmtId="0" fontId="20" fillId="11" borderId="16" xfId="0" applyFont="1" applyFill="1" applyBorder="1" applyAlignment="1">
      <alignment horizontal="center" vertical="center" wrapText="1" readingOrder="1"/>
    </xf>
    <xf numFmtId="0" fontId="20" fillId="11" borderId="17" xfId="0" applyFont="1" applyFill="1" applyBorder="1" applyAlignment="1">
      <alignment horizontal="center" vertical="center" wrapText="1" readingOrder="1"/>
    </xf>
    <xf numFmtId="0" fontId="20" fillId="11" borderId="18" xfId="0" applyFont="1" applyFill="1" applyBorder="1" applyAlignment="1">
      <alignment horizontal="center" vertical="center" wrapText="1" readingOrder="1"/>
    </xf>
    <xf numFmtId="0" fontId="20" fillId="13" borderId="11" xfId="0" applyFont="1" applyFill="1" applyBorder="1" applyAlignment="1">
      <alignment horizontal="center" vertical="center" wrapText="1" readingOrder="1"/>
    </xf>
    <xf numFmtId="0" fontId="20" fillId="13" borderId="12" xfId="0" applyFont="1" applyFill="1" applyBorder="1" applyAlignment="1">
      <alignment horizontal="center" vertical="center" wrapText="1" readingOrder="1"/>
    </xf>
    <xf numFmtId="0" fontId="20" fillId="13" borderId="13" xfId="0" applyFont="1" applyFill="1" applyBorder="1" applyAlignment="1">
      <alignment horizontal="center" vertical="center" wrapText="1" readingOrder="1"/>
    </xf>
    <xf numFmtId="0" fontId="20" fillId="13" borderId="14" xfId="0" applyFont="1" applyFill="1" applyBorder="1" applyAlignment="1">
      <alignment horizontal="center" vertical="center" wrapText="1" readingOrder="1"/>
    </xf>
    <xf numFmtId="0" fontId="20" fillId="13" borderId="0" xfId="0" applyFont="1" applyFill="1" applyBorder="1" applyAlignment="1">
      <alignment horizontal="center" vertical="center" wrapText="1" readingOrder="1"/>
    </xf>
    <xf numFmtId="0" fontId="20" fillId="13" borderId="15" xfId="0" applyFont="1" applyFill="1" applyBorder="1" applyAlignment="1">
      <alignment horizontal="center" vertical="center" wrapText="1" readingOrder="1"/>
    </xf>
    <xf numFmtId="0" fontId="20" fillId="13" borderId="16" xfId="0" applyFont="1" applyFill="1" applyBorder="1" applyAlignment="1">
      <alignment horizontal="center" vertical="center" wrapText="1" readingOrder="1"/>
    </xf>
    <xf numFmtId="0" fontId="20" fillId="13" borderId="17" xfId="0" applyFont="1" applyFill="1" applyBorder="1" applyAlignment="1">
      <alignment horizontal="center" vertical="center" wrapText="1" readingOrder="1"/>
    </xf>
    <xf numFmtId="0" fontId="20" fillId="13" borderId="18" xfId="0" applyFont="1" applyFill="1" applyBorder="1" applyAlignment="1">
      <alignment horizontal="center" vertical="center" wrapText="1" readingOrder="1"/>
    </xf>
    <xf numFmtId="0" fontId="20" fillId="5" borderId="11" xfId="0" applyFont="1" applyFill="1" applyBorder="1" applyAlignment="1">
      <alignment horizontal="center" vertical="center" wrapText="1" readingOrder="1"/>
    </xf>
    <xf numFmtId="0" fontId="20" fillId="5" borderId="12" xfId="0" applyFont="1" applyFill="1" applyBorder="1" applyAlignment="1">
      <alignment horizontal="center" vertical="center" wrapText="1" readingOrder="1"/>
    </xf>
    <xf numFmtId="0" fontId="20" fillId="5" borderId="13" xfId="0" applyFont="1" applyFill="1" applyBorder="1" applyAlignment="1">
      <alignment horizontal="center" vertical="center" wrapText="1" readingOrder="1"/>
    </xf>
    <xf numFmtId="0" fontId="20" fillId="5" borderId="14" xfId="0" applyFont="1" applyFill="1" applyBorder="1" applyAlignment="1">
      <alignment horizontal="center" vertical="center" wrapText="1" readingOrder="1"/>
    </xf>
    <xf numFmtId="0" fontId="20" fillId="5" borderId="0" xfId="0" applyFont="1" applyFill="1" applyBorder="1" applyAlignment="1">
      <alignment horizontal="center" vertical="center" wrapText="1" readingOrder="1"/>
    </xf>
    <xf numFmtId="0" fontId="20" fillId="5" borderId="15" xfId="0" applyFont="1" applyFill="1" applyBorder="1" applyAlignment="1">
      <alignment horizontal="center" vertical="center" wrapText="1" readingOrder="1"/>
    </xf>
    <xf numFmtId="0" fontId="20" fillId="5" borderId="16" xfId="0" applyFont="1" applyFill="1" applyBorder="1" applyAlignment="1">
      <alignment horizontal="center" vertical="center" wrapText="1" readingOrder="1"/>
    </xf>
    <xf numFmtId="0" fontId="20" fillId="5" borderId="17" xfId="0" applyFont="1" applyFill="1" applyBorder="1" applyAlignment="1">
      <alignment horizontal="center" vertical="center" wrapText="1" readingOrder="1"/>
    </xf>
    <xf numFmtId="0" fontId="20" fillId="5" borderId="18" xfId="0" applyFont="1" applyFill="1" applyBorder="1" applyAlignment="1">
      <alignment horizontal="center" vertical="center" wrapText="1" readingOrder="1"/>
    </xf>
    <xf numFmtId="0" fontId="42" fillId="0" borderId="3" xfId="0" applyFont="1" applyBorder="1" applyAlignment="1">
      <alignment horizontal="center" vertical="center" wrapText="1"/>
    </xf>
    <xf numFmtId="0" fontId="42" fillId="0" borderId="10" xfId="0" applyFont="1" applyBorder="1" applyAlignment="1">
      <alignment horizontal="center" vertical="center"/>
    </xf>
    <xf numFmtId="0" fontId="42" fillId="0" borderId="4" xfId="0" applyFont="1" applyBorder="1" applyAlignment="1">
      <alignment horizontal="center" vertical="center"/>
    </xf>
    <xf numFmtId="0" fontId="42" fillId="0" borderId="5" xfId="0" applyFont="1" applyBorder="1" applyAlignment="1">
      <alignment horizontal="center" vertical="center"/>
    </xf>
    <xf numFmtId="0" fontId="42" fillId="0" borderId="0" xfId="0" applyFont="1" applyAlignment="1">
      <alignment horizontal="center" vertical="center"/>
    </xf>
    <xf numFmtId="0" fontId="42" fillId="0" borderId="6" xfId="0" applyFont="1" applyBorder="1" applyAlignment="1">
      <alignment horizontal="center" vertical="center"/>
    </xf>
    <xf numFmtId="0" fontId="42" fillId="0" borderId="7" xfId="0" applyFont="1" applyBorder="1" applyAlignment="1">
      <alignment horizontal="center" vertical="center"/>
    </xf>
    <xf numFmtId="0" fontId="42" fillId="0" borderId="9" xfId="0" applyFont="1" applyBorder="1" applyAlignment="1">
      <alignment horizontal="center" vertical="center"/>
    </xf>
    <xf numFmtId="0" fontId="42" fillId="0" borderId="8" xfId="0" applyFont="1" applyBorder="1" applyAlignment="1">
      <alignment horizontal="center" vertical="center"/>
    </xf>
    <xf numFmtId="0" fontId="42" fillId="0" borderId="10" xfId="0" applyFont="1" applyBorder="1" applyAlignment="1">
      <alignment horizontal="center" vertical="center" wrapText="1"/>
    </xf>
    <xf numFmtId="0" fontId="41" fillId="11" borderId="11" xfId="0" applyFont="1" applyFill="1" applyBorder="1" applyAlignment="1">
      <alignment horizontal="center" vertical="center" wrapText="1" readingOrder="1"/>
    </xf>
    <xf numFmtId="0" fontId="41" fillId="11" borderId="12" xfId="0" applyFont="1" applyFill="1" applyBorder="1" applyAlignment="1">
      <alignment horizontal="center" vertical="center" wrapText="1" readingOrder="1"/>
    </xf>
    <xf numFmtId="0" fontId="41" fillId="11" borderId="13" xfId="0" applyFont="1" applyFill="1" applyBorder="1" applyAlignment="1">
      <alignment horizontal="center" vertical="center" wrapText="1" readingOrder="1"/>
    </xf>
    <xf numFmtId="0" fontId="41" fillId="11" borderId="14" xfId="0" applyFont="1" applyFill="1" applyBorder="1" applyAlignment="1">
      <alignment horizontal="center" vertical="center" wrapText="1" readingOrder="1"/>
    </xf>
    <xf numFmtId="0" fontId="41" fillId="11" borderId="0" xfId="0" applyFont="1" applyFill="1" applyBorder="1" applyAlignment="1">
      <alignment horizontal="center" vertical="center" wrapText="1" readingOrder="1"/>
    </xf>
    <xf numFmtId="0" fontId="41" fillId="11" borderId="15" xfId="0" applyFont="1" applyFill="1" applyBorder="1" applyAlignment="1">
      <alignment horizontal="center" vertical="center" wrapText="1" readingOrder="1"/>
    </xf>
    <xf numFmtId="0" fontId="41" fillId="11" borderId="16" xfId="0" applyFont="1" applyFill="1" applyBorder="1" applyAlignment="1">
      <alignment horizontal="center" vertical="center" wrapText="1" readingOrder="1"/>
    </xf>
    <xf numFmtId="0" fontId="41" fillId="11" borderId="17" xfId="0" applyFont="1" applyFill="1" applyBorder="1" applyAlignment="1">
      <alignment horizontal="center" vertical="center" wrapText="1" readingOrder="1"/>
    </xf>
    <xf numFmtId="0" fontId="41" fillId="11" borderId="18" xfId="0" applyFont="1" applyFill="1" applyBorder="1" applyAlignment="1">
      <alignment horizontal="center" vertical="center" wrapText="1" readingOrder="1"/>
    </xf>
    <xf numFmtId="0" fontId="42" fillId="0" borderId="5" xfId="0" applyFont="1" applyBorder="1" applyAlignment="1">
      <alignment horizontal="center" vertical="center" wrapText="1"/>
    </xf>
    <xf numFmtId="0" fontId="42" fillId="0" borderId="0" xfId="0" applyFont="1" applyBorder="1" applyAlignment="1">
      <alignment horizontal="center" vertical="center"/>
    </xf>
    <xf numFmtId="0" fontId="41" fillId="12" borderId="11" xfId="0" applyFont="1" applyFill="1" applyBorder="1" applyAlignment="1">
      <alignment horizontal="center" vertical="center" wrapText="1" readingOrder="1"/>
    </xf>
    <xf numFmtId="0" fontId="41" fillId="12" borderId="12" xfId="0" applyFont="1" applyFill="1" applyBorder="1" applyAlignment="1">
      <alignment horizontal="center" vertical="center" wrapText="1" readingOrder="1"/>
    </xf>
    <xf numFmtId="0" fontId="41" fillId="12" borderId="13" xfId="0" applyFont="1" applyFill="1" applyBorder="1" applyAlignment="1">
      <alignment horizontal="center" vertical="center" wrapText="1" readingOrder="1"/>
    </xf>
    <xf numFmtId="0" fontId="41" fillId="12" borderId="14" xfId="0" applyFont="1" applyFill="1" applyBorder="1" applyAlignment="1">
      <alignment horizontal="center" vertical="center" wrapText="1" readingOrder="1"/>
    </xf>
    <xf numFmtId="0" fontId="41" fillId="12" borderId="0" xfId="0" applyFont="1" applyFill="1" applyBorder="1" applyAlignment="1">
      <alignment horizontal="center" vertical="center" wrapText="1" readingOrder="1"/>
    </xf>
    <xf numFmtId="0" fontId="41" fillId="12" borderId="15" xfId="0" applyFont="1" applyFill="1" applyBorder="1" applyAlignment="1">
      <alignment horizontal="center" vertical="center" wrapText="1" readingOrder="1"/>
    </xf>
    <xf numFmtId="0" fontId="41" fillId="12" borderId="16" xfId="0" applyFont="1" applyFill="1" applyBorder="1" applyAlignment="1">
      <alignment horizontal="center" vertical="center" wrapText="1" readingOrder="1"/>
    </xf>
    <xf numFmtId="0" fontId="41" fillId="12" borderId="17" xfId="0" applyFont="1" applyFill="1" applyBorder="1" applyAlignment="1">
      <alignment horizontal="center" vertical="center" wrapText="1" readingOrder="1"/>
    </xf>
    <xf numFmtId="0" fontId="41" fillId="12" borderId="18" xfId="0" applyFont="1" applyFill="1" applyBorder="1" applyAlignment="1">
      <alignment horizontal="center" vertical="center" wrapText="1" readingOrder="1"/>
    </xf>
    <xf numFmtId="0" fontId="40" fillId="0" borderId="0" xfId="0" applyFont="1" applyAlignment="1">
      <alignment horizontal="center" vertical="center" wrapText="1"/>
    </xf>
    <xf numFmtId="0" fontId="21" fillId="0" borderId="0" xfId="0" applyFont="1" applyAlignment="1">
      <alignment horizontal="center" vertical="center" wrapText="1"/>
    </xf>
    <xf numFmtId="0" fontId="41" fillId="5" borderId="11" xfId="0" applyFont="1" applyFill="1" applyBorder="1" applyAlignment="1">
      <alignment horizontal="center" vertical="center" wrapText="1" readingOrder="1"/>
    </xf>
    <xf numFmtId="0" fontId="41" fillId="5" borderId="12" xfId="0" applyFont="1" applyFill="1" applyBorder="1" applyAlignment="1">
      <alignment horizontal="center" vertical="center" wrapText="1" readingOrder="1"/>
    </xf>
    <xf numFmtId="0" fontId="41" fillId="5" borderId="13" xfId="0" applyFont="1" applyFill="1" applyBorder="1" applyAlignment="1">
      <alignment horizontal="center" vertical="center" wrapText="1" readingOrder="1"/>
    </xf>
    <xf numFmtId="0" fontId="41" fillId="5" borderId="14" xfId="0" applyFont="1" applyFill="1" applyBorder="1" applyAlignment="1">
      <alignment horizontal="center" vertical="center" wrapText="1" readingOrder="1"/>
    </xf>
    <xf numFmtId="0" fontId="41" fillId="5" borderId="0" xfId="0" applyFont="1" applyFill="1" applyBorder="1" applyAlignment="1">
      <alignment horizontal="center" vertical="center" wrapText="1" readingOrder="1"/>
    </xf>
    <xf numFmtId="0" fontId="41" fillId="5" borderId="15" xfId="0" applyFont="1" applyFill="1" applyBorder="1" applyAlignment="1">
      <alignment horizontal="center" vertical="center" wrapText="1" readingOrder="1"/>
    </xf>
    <xf numFmtId="0" fontId="41" fillId="5" borderId="16" xfId="0" applyFont="1" applyFill="1" applyBorder="1" applyAlignment="1">
      <alignment horizontal="center" vertical="center" wrapText="1" readingOrder="1"/>
    </xf>
    <xf numFmtId="0" fontId="41" fillId="5" borderId="17" xfId="0" applyFont="1" applyFill="1" applyBorder="1" applyAlignment="1">
      <alignment horizontal="center" vertical="center" wrapText="1" readingOrder="1"/>
    </xf>
    <xf numFmtId="0" fontId="41" fillId="5" borderId="18" xfId="0" applyFont="1" applyFill="1" applyBorder="1" applyAlignment="1">
      <alignment horizontal="center" vertical="center" wrapText="1" readingOrder="1"/>
    </xf>
    <xf numFmtId="0" fontId="41" fillId="13" borderId="11" xfId="0" applyFont="1" applyFill="1" applyBorder="1" applyAlignment="1">
      <alignment horizontal="center" vertical="center" wrapText="1" readingOrder="1"/>
    </xf>
    <xf numFmtId="0" fontId="41" fillId="13" borderId="12" xfId="0" applyFont="1" applyFill="1" applyBorder="1" applyAlignment="1">
      <alignment horizontal="center" vertical="center" wrapText="1" readingOrder="1"/>
    </xf>
    <xf numFmtId="0" fontId="41" fillId="13" borderId="13" xfId="0" applyFont="1" applyFill="1" applyBorder="1" applyAlignment="1">
      <alignment horizontal="center" vertical="center" wrapText="1" readingOrder="1"/>
    </xf>
    <xf numFmtId="0" fontId="41" fillId="13" borderId="14" xfId="0" applyFont="1" applyFill="1" applyBorder="1" applyAlignment="1">
      <alignment horizontal="center" vertical="center" wrapText="1" readingOrder="1"/>
    </xf>
    <xf numFmtId="0" fontId="41" fillId="13" borderId="0" xfId="0" applyFont="1" applyFill="1" applyBorder="1" applyAlignment="1">
      <alignment horizontal="center" vertical="center" wrapText="1" readingOrder="1"/>
    </xf>
    <xf numFmtId="0" fontId="41" fillId="13" borderId="15" xfId="0" applyFont="1" applyFill="1" applyBorder="1" applyAlignment="1">
      <alignment horizontal="center" vertical="center" wrapText="1" readingOrder="1"/>
    </xf>
    <xf numFmtId="0" fontId="41" fillId="13" borderId="16" xfId="0" applyFont="1" applyFill="1" applyBorder="1" applyAlignment="1">
      <alignment horizontal="center" vertical="center" wrapText="1" readingOrder="1"/>
    </xf>
    <xf numFmtId="0" fontId="41" fillId="13" borderId="17" xfId="0" applyFont="1" applyFill="1" applyBorder="1" applyAlignment="1">
      <alignment horizontal="center" vertical="center" wrapText="1" readingOrder="1"/>
    </xf>
    <xf numFmtId="0" fontId="41" fillId="13" borderId="18" xfId="0" applyFont="1" applyFill="1" applyBorder="1" applyAlignment="1">
      <alignment horizontal="center" vertical="center" wrapText="1" readingOrder="1"/>
    </xf>
    <xf numFmtId="0" fontId="23" fillId="0" borderId="0" xfId="0" applyFont="1" applyAlignment="1">
      <alignment horizontal="center" vertical="center"/>
    </xf>
    <xf numFmtId="0" fontId="44" fillId="0" borderId="0" xfId="0" applyFont="1" applyAlignment="1">
      <alignment horizontal="center" vertical="center"/>
    </xf>
    <xf numFmtId="0" fontId="39" fillId="14" borderId="21" xfId="0" applyFont="1" applyFill="1" applyBorder="1" applyAlignment="1">
      <alignment horizontal="center" vertical="center" wrapText="1" readingOrder="1"/>
    </xf>
    <xf numFmtId="0" fontId="39" fillId="14" borderId="22" xfId="0" applyFont="1" applyFill="1" applyBorder="1" applyAlignment="1">
      <alignment horizontal="center" vertical="center" wrapText="1" readingOrder="1"/>
    </xf>
    <xf numFmtId="0" fontId="39" fillId="14" borderId="33" xfId="0" applyFont="1" applyFill="1" applyBorder="1" applyAlignment="1">
      <alignment horizontal="center" vertical="center" wrapText="1" readingOrder="1"/>
    </xf>
    <xf numFmtId="0" fontId="34" fillId="3" borderId="0" xfId="0" applyFont="1" applyFill="1" applyBorder="1" applyAlignment="1">
      <alignment horizontal="justify" vertical="center" wrapText="1"/>
    </xf>
    <xf numFmtId="0" fontId="36" fillId="14" borderId="30" xfId="0" applyFont="1" applyFill="1" applyBorder="1" applyAlignment="1">
      <alignment horizontal="center" vertical="center" wrapText="1" readingOrder="1"/>
    </xf>
    <xf numFmtId="0" fontId="36" fillId="14" borderId="31" xfId="0" applyFont="1" applyFill="1" applyBorder="1" applyAlignment="1">
      <alignment horizontal="center" vertical="center" wrapText="1" readingOrder="1"/>
    </xf>
    <xf numFmtId="0" fontId="36" fillId="3" borderId="28" xfId="0" applyFont="1" applyFill="1" applyBorder="1" applyAlignment="1">
      <alignment horizontal="center" vertical="center" wrapText="1" readingOrder="1"/>
    </xf>
    <xf numFmtId="0" fontId="36" fillId="3" borderId="23" xfId="0" applyFont="1" applyFill="1" applyBorder="1" applyAlignment="1">
      <alignment horizontal="center" vertical="center" wrapText="1" readingOrder="1"/>
    </xf>
    <xf numFmtId="0" fontId="36" fillId="3" borderId="20" xfId="0" applyFont="1" applyFill="1" applyBorder="1" applyAlignment="1">
      <alignment horizontal="center" vertical="center" wrapText="1" readingOrder="1"/>
    </xf>
    <xf numFmtId="0" fontId="36" fillId="3" borderId="19" xfId="0" applyFont="1" applyFill="1" applyBorder="1" applyAlignment="1">
      <alignment horizontal="center" vertical="center" wrapText="1" readingOrder="1"/>
    </xf>
    <xf numFmtId="0" fontId="36" fillId="3" borderId="25" xfId="0" applyFont="1" applyFill="1" applyBorder="1" applyAlignment="1">
      <alignment horizontal="center" vertical="center" wrapText="1" readingOrder="1"/>
    </xf>
    <xf numFmtId="0" fontId="36" fillId="3" borderId="26" xfId="0" applyFont="1" applyFill="1" applyBorder="1" applyAlignment="1">
      <alignment horizontal="center" vertical="center" wrapText="1" readingOrder="1"/>
    </xf>
  </cellXfs>
  <cellStyles count="5">
    <cellStyle name="Normal" xfId="0" builtinId="0"/>
    <cellStyle name="Normal - Style1 2" xfId="2"/>
    <cellStyle name="Normal 2" xfId="4"/>
    <cellStyle name="Normal 2 2" xfId="3"/>
    <cellStyle name="Porcentaje" xfId="1" builtinId="5"/>
  </cellStyles>
  <dxfs count="506">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rgb="FF9C0006"/>
      </font>
      <fill>
        <patternFill>
          <bgColor rgb="FFFFC7CE"/>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1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3" dataDxfId="2">
  <autoFilter ref="B209:C219"/>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H44"/>
  <sheetViews>
    <sheetView topLeftCell="A19" zoomScale="98" zoomScaleNormal="98" workbookViewId="0">
      <selection activeCell="C23" sqref="C23:D23"/>
    </sheetView>
  </sheetViews>
  <sheetFormatPr baseColWidth="10" defaultColWidth="11.42578125" defaultRowHeight="15" x14ac:dyDescent="0.25"/>
  <cols>
    <col min="1" max="1" width="2.85546875" style="70" customWidth="1"/>
    <col min="2" max="2" width="32.5703125" style="70" customWidth="1"/>
    <col min="3" max="3" width="28.42578125" style="70" customWidth="1"/>
    <col min="4" max="4" width="19.7109375" style="70" customWidth="1"/>
    <col min="5" max="5" width="31.7109375" style="70" customWidth="1"/>
    <col min="6" max="6" width="27.7109375" style="70" customWidth="1"/>
    <col min="7" max="8" width="24.7109375" style="70" customWidth="1"/>
    <col min="9" max="16384" width="11.42578125" style="70"/>
  </cols>
  <sheetData>
    <row r="1" spans="2:8" ht="15.75" thickBot="1" x14ac:dyDescent="0.3"/>
    <row r="2" spans="2:8" ht="18" x14ac:dyDescent="0.25">
      <c r="B2" s="166" t="s">
        <v>159</v>
      </c>
      <c r="C2" s="167"/>
      <c r="D2" s="167"/>
      <c r="E2" s="167"/>
      <c r="F2" s="167"/>
      <c r="G2" s="167"/>
      <c r="H2" s="168"/>
    </row>
    <row r="3" spans="2:8" x14ac:dyDescent="0.25">
      <c r="B3" s="71"/>
      <c r="C3" s="72"/>
      <c r="D3" s="72"/>
      <c r="E3" s="72"/>
      <c r="F3" s="72"/>
      <c r="G3" s="72"/>
      <c r="H3" s="73"/>
    </row>
    <row r="4" spans="2:8" ht="63" customHeight="1" x14ac:dyDescent="0.25">
      <c r="B4" s="169" t="s">
        <v>186</v>
      </c>
      <c r="C4" s="170"/>
      <c r="D4" s="170"/>
      <c r="E4" s="170"/>
      <c r="F4" s="170"/>
      <c r="G4" s="170"/>
      <c r="H4" s="171"/>
    </row>
    <row r="5" spans="2:8" ht="63" customHeight="1" x14ac:dyDescent="0.25">
      <c r="B5" s="172"/>
      <c r="C5" s="173"/>
      <c r="D5" s="173"/>
      <c r="E5" s="173"/>
      <c r="F5" s="173"/>
      <c r="G5" s="173"/>
      <c r="H5" s="174"/>
    </row>
    <row r="6" spans="2:8" ht="16.5" x14ac:dyDescent="0.25">
      <c r="B6" s="175" t="s">
        <v>157</v>
      </c>
      <c r="C6" s="176"/>
      <c r="D6" s="176"/>
      <c r="E6" s="176"/>
      <c r="F6" s="176"/>
      <c r="G6" s="176"/>
      <c r="H6" s="177"/>
    </row>
    <row r="7" spans="2:8" ht="95.25" customHeight="1" x14ac:dyDescent="0.25">
      <c r="B7" s="185" t="s">
        <v>187</v>
      </c>
      <c r="C7" s="186"/>
      <c r="D7" s="186"/>
      <c r="E7" s="186"/>
      <c r="F7" s="186"/>
      <c r="G7" s="186"/>
      <c r="H7" s="187"/>
    </row>
    <row r="8" spans="2:8" ht="16.5" x14ac:dyDescent="0.25">
      <c r="B8" s="106"/>
      <c r="C8" s="107"/>
      <c r="D8" s="107"/>
      <c r="E8" s="107"/>
      <c r="F8" s="107"/>
      <c r="G8" s="107"/>
      <c r="H8" s="108"/>
    </row>
    <row r="9" spans="2:8" ht="16.5" customHeight="1" x14ac:dyDescent="0.25">
      <c r="B9" s="178" t="s">
        <v>179</v>
      </c>
      <c r="C9" s="179"/>
      <c r="D9" s="179"/>
      <c r="E9" s="179"/>
      <c r="F9" s="179"/>
      <c r="G9" s="179"/>
      <c r="H9" s="180"/>
    </row>
    <row r="10" spans="2:8" ht="44.25" customHeight="1" x14ac:dyDescent="0.25">
      <c r="B10" s="178"/>
      <c r="C10" s="179"/>
      <c r="D10" s="179"/>
      <c r="E10" s="179"/>
      <c r="F10" s="179"/>
      <c r="G10" s="179"/>
      <c r="H10" s="180"/>
    </row>
    <row r="11" spans="2:8" ht="15.75" thickBot="1" x14ac:dyDescent="0.3">
      <c r="B11" s="94"/>
      <c r="C11" s="97"/>
      <c r="D11" s="102"/>
      <c r="E11" s="103"/>
      <c r="F11" s="103"/>
      <c r="G11" s="104"/>
      <c r="H11" s="105"/>
    </row>
    <row r="12" spans="2:8" ht="15.75" thickTop="1" x14ac:dyDescent="0.25">
      <c r="B12" s="94"/>
      <c r="C12" s="181" t="s">
        <v>158</v>
      </c>
      <c r="D12" s="182"/>
      <c r="E12" s="183" t="s">
        <v>180</v>
      </c>
      <c r="F12" s="184"/>
      <c r="G12" s="97"/>
      <c r="H12" s="98"/>
    </row>
    <row r="13" spans="2:8" ht="81.599999999999994" customHeight="1" x14ac:dyDescent="0.25">
      <c r="B13" s="94"/>
      <c r="C13" s="188" t="s">
        <v>160</v>
      </c>
      <c r="D13" s="189"/>
      <c r="E13" s="190" t="s">
        <v>196</v>
      </c>
      <c r="F13" s="191"/>
      <c r="G13" s="97"/>
      <c r="H13" s="98"/>
    </row>
    <row r="14" spans="2:8" x14ac:dyDescent="0.25">
      <c r="B14" s="94"/>
      <c r="C14" s="194" t="s">
        <v>190</v>
      </c>
      <c r="D14" s="195"/>
      <c r="E14" s="160" t="s">
        <v>197</v>
      </c>
      <c r="F14" s="161"/>
      <c r="G14" s="97"/>
      <c r="H14" s="98"/>
    </row>
    <row r="15" spans="2:8" ht="32.25" customHeight="1" x14ac:dyDescent="0.25">
      <c r="B15" s="94"/>
      <c r="C15" s="192" t="s">
        <v>191</v>
      </c>
      <c r="D15" s="193"/>
      <c r="E15" s="160" t="s">
        <v>203</v>
      </c>
      <c r="F15" s="161"/>
      <c r="G15" s="97"/>
      <c r="H15" s="98"/>
    </row>
    <row r="16" spans="2:8" ht="28.5" customHeight="1" x14ac:dyDescent="0.25">
      <c r="B16" s="94"/>
      <c r="C16" s="162" t="s">
        <v>193</v>
      </c>
      <c r="D16" s="163"/>
      <c r="E16" s="164" t="s">
        <v>194</v>
      </c>
      <c r="F16" s="165"/>
      <c r="G16" s="97"/>
      <c r="H16" s="98"/>
    </row>
    <row r="17" spans="2:8" ht="32.25" customHeight="1" x14ac:dyDescent="0.25">
      <c r="B17" s="94"/>
      <c r="C17" s="145" t="s">
        <v>199</v>
      </c>
      <c r="D17" s="146"/>
      <c r="E17" s="160" t="s">
        <v>200</v>
      </c>
      <c r="F17" s="161"/>
      <c r="G17" s="97"/>
      <c r="H17" s="98"/>
    </row>
    <row r="18" spans="2:8" ht="72.75" customHeight="1" x14ac:dyDescent="0.25">
      <c r="B18" s="94"/>
      <c r="C18" s="162" t="s">
        <v>1</v>
      </c>
      <c r="D18" s="163"/>
      <c r="E18" s="164" t="s">
        <v>188</v>
      </c>
      <c r="F18" s="165"/>
      <c r="G18" s="97"/>
      <c r="H18" s="98"/>
    </row>
    <row r="19" spans="2:8" ht="64.5" customHeight="1" x14ac:dyDescent="0.25">
      <c r="B19" s="94"/>
      <c r="C19" s="162" t="s">
        <v>46</v>
      </c>
      <c r="D19" s="163"/>
      <c r="E19" s="164" t="s">
        <v>192</v>
      </c>
      <c r="F19" s="165"/>
      <c r="G19" s="147"/>
      <c r="H19" s="98"/>
    </row>
    <row r="20" spans="2:8" ht="62.25" customHeight="1" x14ac:dyDescent="0.25">
      <c r="B20" s="94"/>
      <c r="C20" s="162" t="s">
        <v>201</v>
      </c>
      <c r="D20" s="163"/>
      <c r="E20" s="164" t="s">
        <v>195</v>
      </c>
      <c r="F20" s="165"/>
      <c r="G20" s="147"/>
      <c r="H20" s="98"/>
    </row>
    <row r="21" spans="2:8" ht="71.25" customHeight="1" x14ac:dyDescent="0.25">
      <c r="B21" s="94"/>
      <c r="C21" s="162" t="s">
        <v>161</v>
      </c>
      <c r="D21" s="163"/>
      <c r="E21" s="164" t="s">
        <v>204</v>
      </c>
      <c r="F21" s="165"/>
      <c r="G21" s="147"/>
      <c r="H21" s="98"/>
    </row>
    <row r="22" spans="2:8" ht="55.5" customHeight="1" x14ac:dyDescent="0.25">
      <c r="B22" s="94"/>
      <c r="C22" s="196" t="s">
        <v>162</v>
      </c>
      <c r="D22" s="197"/>
      <c r="E22" s="164" t="s">
        <v>205</v>
      </c>
      <c r="F22" s="165"/>
      <c r="G22" s="148"/>
      <c r="H22" s="98"/>
    </row>
    <row r="23" spans="2:8" ht="42" customHeight="1" x14ac:dyDescent="0.25">
      <c r="B23" s="94"/>
      <c r="C23" s="196" t="s">
        <v>44</v>
      </c>
      <c r="D23" s="197"/>
      <c r="E23" s="164" t="s">
        <v>206</v>
      </c>
      <c r="F23" s="165"/>
      <c r="G23" s="97"/>
      <c r="H23" s="98"/>
    </row>
    <row r="24" spans="2:8" ht="59.25" customHeight="1" x14ac:dyDescent="0.25">
      <c r="B24" s="94"/>
      <c r="C24" s="196" t="s">
        <v>156</v>
      </c>
      <c r="D24" s="197"/>
      <c r="E24" s="164" t="s">
        <v>189</v>
      </c>
      <c r="F24" s="165"/>
      <c r="G24" s="97"/>
      <c r="H24" s="98"/>
    </row>
    <row r="25" spans="2:8" ht="23.25" customHeight="1" x14ac:dyDescent="0.25">
      <c r="B25" s="94"/>
      <c r="C25" s="196" t="s">
        <v>11</v>
      </c>
      <c r="D25" s="197"/>
      <c r="E25" s="164" t="s">
        <v>207</v>
      </c>
      <c r="F25" s="165"/>
      <c r="G25" s="97"/>
      <c r="H25" s="98"/>
    </row>
    <row r="26" spans="2:8" ht="30.75" customHeight="1" x14ac:dyDescent="0.25">
      <c r="B26" s="94"/>
      <c r="C26" s="196" t="s">
        <v>165</v>
      </c>
      <c r="D26" s="197"/>
      <c r="E26" s="164" t="s">
        <v>163</v>
      </c>
      <c r="F26" s="165"/>
      <c r="G26" s="97"/>
      <c r="H26" s="98"/>
    </row>
    <row r="27" spans="2:8" ht="35.25" customHeight="1" x14ac:dyDescent="0.25">
      <c r="B27" s="94"/>
      <c r="C27" s="196" t="s">
        <v>166</v>
      </c>
      <c r="D27" s="197"/>
      <c r="E27" s="164" t="s">
        <v>164</v>
      </c>
      <c r="F27" s="165"/>
      <c r="G27" s="97"/>
      <c r="H27" s="98"/>
    </row>
    <row r="28" spans="2:8" ht="33" customHeight="1" x14ac:dyDescent="0.25">
      <c r="B28" s="94"/>
      <c r="C28" s="196" t="s">
        <v>166</v>
      </c>
      <c r="D28" s="197"/>
      <c r="E28" s="164" t="s">
        <v>164</v>
      </c>
      <c r="F28" s="165"/>
      <c r="G28" s="97"/>
      <c r="H28" s="98"/>
    </row>
    <row r="29" spans="2:8" ht="30" customHeight="1" x14ac:dyDescent="0.25">
      <c r="B29" s="94"/>
      <c r="C29" s="196" t="s">
        <v>167</v>
      </c>
      <c r="D29" s="197"/>
      <c r="E29" s="164" t="s">
        <v>208</v>
      </c>
      <c r="F29" s="165"/>
      <c r="G29" s="97"/>
      <c r="H29" s="98"/>
    </row>
    <row r="30" spans="2:8" ht="35.25" customHeight="1" x14ac:dyDescent="0.25">
      <c r="B30" s="94"/>
      <c r="C30" s="196" t="s">
        <v>168</v>
      </c>
      <c r="D30" s="197"/>
      <c r="E30" s="164" t="s">
        <v>169</v>
      </c>
      <c r="F30" s="165"/>
      <c r="G30" s="97"/>
      <c r="H30" s="98"/>
    </row>
    <row r="31" spans="2:8" ht="31.5" customHeight="1" x14ac:dyDescent="0.25">
      <c r="B31" s="94"/>
      <c r="C31" s="196" t="s">
        <v>170</v>
      </c>
      <c r="D31" s="197"/>
      <c r="E31" s="164" t="s">
        <v>171</v>
      </c>
      <c r="F31" s="165"/>
      <c r="G31" s="97"/>
      <c r="H31" s="98"/>
    </row>
    <row r="32" spans="2:8" ht="35.25" customHeight="1" x14ac:dyDescent="0.25">
      <c r="B32" s="94"/>
      <c r="C32" s="196" t="s">
        <v>172</v>
      </c>
      <c r="D32" s="197"/>
      <c r="E32" s="164" t="s">
        <v>173</v>
      </c>
      <c r="F32" s="165"/>
      <c r="G32" s="97"/>
      <c r="H32" s="98"/>
    </row>
    <row r="33" spans="2:8" ht="59.25" customHeight="1" x14ac:dyDescent="0.25">
      <c r="B33" s="94"/>
      <c r="C33" s="196" t="s">
        <v>174</v>
      </c>
      <c r="D33" s="197"/>
      <c r="E33" s="164" t="s">
        <v>209</v>
      </c>
      <c r="F33" s="165"/>
      <c r="G33" s="97"/>
      <c r="H33" s="98"/>
    </row>
    <row r="34" spans="2:8" ht="41.45" customHeight="1" x14ac:dyDescent="0.25">
      <c r="B34" s="94"/>
      <c r="C34" s="196" t="s">
        <v>28</v>
      </c>
      <c r="D34" s="197"/>
      <c r="E34" s="164" t="s">
        <v>175</v>
      </c>
      <c r="F34" s="165"/>
      <c r="G34" s="97"/>
      <c r="H34" s="98"/>
    </row>
    <row r="35" spans="2:8" ht="96.6" customHeight="1" x14ac:dyDescent="0.25">
      <c r="B35" s="94"/>
      <c r="C35" s="196" t="s">
        <v>177</v>
      </c>
      <c r="D35" s="197"/>
      <c r="E35" s="164" t="s">
        <v>176</v>
      </c>
      <c r="F35" s="165"/>
      <c r="G35" s="97"/>
      <c r="H35" s="98"/>
    </row>
    <row r="36" spans="2:8" ht="52.15" customHeight="1" x14ac:dyDescent="0.25">
      <c r="B36" s="94"/>
      <c r="C36" s="196" t="s">
        <v>38</v>
      </c>
      <c r="D36" s="197"/>
      <c r="E36" s="164" t="s">
        <v>178</v>
      </c>
      <c r="F36" s="165"/>
      <c r="G36" s="97"/>
      <c r="H36" s="98"/>
    </row>
    <row r="37" spans="2:8" ht="12" customHeight="1" thickBot="1" x14ac:dyDescent="0.3">
      <c r="B37" s="94"/>
      <c r="C37" s="201"/>
      <c r="D37" s="202"/>
      <c r="E37" s="203"/>
      <c r="F37" s="204"/>
      <c r="G37" s="97"/>
      <c r="H37" s="98"/>
    </row>
    <row r="38" spans="2:8" ht="15.75" thickTop="1" x14ac:dyDescent="0.25">
      <c r="B38" s="94"/>
      <c r="C38" s="95"/>
      <c r="D38" s="95"/>
      <c r="E38" s="96"/>
      <c r="F38" s="96"/>
      <c r="G38" s="97"/>
      <c r="H38" s="98"/>
    </row>
    <row r="39" spans="2:8" ht="21" customHeight="1" x14ac:dyDescent="0.25">
      <c r="B39" s="198" t="s">
        <v>181</v>
      </c>
      <c r="C39" s="199"/>
      <c r="D39" s="199"/>
      <c r="E39" s="199"/>
      <c r="F39" s="199"/>
      <c r="G39" s="199"/>
      <c r="H39" s="200"/>
    </row>
    <row r="40" spans="2:8" ht="20.25" customHeight="1" x14ac:dyDescent="0.25">
      <c r="B40" s="198" t="s">
        <v>182</v>
      </c>
      <c r="C40" s="199"/>
      <c r="D40" s="199"/>
      <c r="E40" s="199"/>
      <c r="F40" s="199"/>
      <c r="G40" s="199"/>
      <c r="H40" s="200"/>
    </row>
    <row r="41" spans="2:8" ht="20.25" customHeight="1" x14ac:dyDescent="0.25">
      <c r="B41" s="198" t="s">
        <v>183</v>
      </c>
      <c r="C41" s="199"/>
      <c r="D41" s="199"/>
      <c r="E41" s="199"/>
      <c r="F41" s="199"/>
      <c r="G41" s="199"/>
      <c r="H41" s="200"/>
    </row>
    <row r="42" spans="2:8" ht="20.25" customHeight="1" x14ac:dyDescent="0.25">
      <c r="B42" s="198" t="s">
        <v>184</v>
      </c>
      <c r="C42" s="199"/>
      <c r="D42" s="199"/>
      <c r="E42" s="199"/>
      <c r="F42" s="199"/>
      <c r="G42" s="199"/>
      <c r="H42" s="200"/>
    </row>
    <row r="43" spans="2:8" x14ac:dyDescent="0.25">
      <c r="B43" s="198" t="s">
        <v>185</v>
      </c>
      <c r="C43" s="199"/>
      <c r="D43" s="199"/>
      <c r="E43" s="199"/>
      <c r="F43" s="199"/>
      <c r="G43" s="199"/>
      <c r="H43" s="200"/>
    </row>
    <row r="44" spans="2:8" ht="15.75" thickBot="1" x14ac:dyDescent="0.3">
      <c r="B44" s="99"/>
      <c r="C44" s="100"/>
      <c r="D44" s="100"/>
      <c r="E44" s="100"/>
      <c r="F44" s="100"/>
      <c r="G44" s="100"/>
      <c r="H44" s="101"/>
    </row>
  </sheetData>
  <mergeCells count="61">
    <mergeCell ref="B43:H43"/>
    <mergeCell ref="E30:F30"/>
    <mergeCell ref="C30:D30"/>
    <mergeCell ref="C16:D16"/>
    <mergeCell ref="E16:F16"/>
    <mergeCell ref="E24:F24"/>
    <mergeCell ref="C24:D24"/>
    <mergeCell ref="C27:D27"/>
    <mergeCell ref="E27:F27"/>
    <mergeCell ref="C29:D29"/>
    <mergeCell ref="E29:F29"/>
    <mergeCell ref="C35:D35"/>
    <mergeCell ref="B42:H42"/>
    <mergeCell ref="C31:D31"/>
    <mergeCell ref="E31:F31"/>
    <mergeCell ref="C32:D32"/>
    <mergeCell ref="E32:F32"/>
    <mergeCell ref="E35:F35"/>
    <mergeCell ref="C36:D36"/>
    <mergeCell ref="C37:D37"/>
    <mergeCell ref="E37:F37"/>
    <mergeCell ref="C33:D33"/>
    <mergeCell ref="E33:F33"/>
    <mergeCell ref="B39:H39"/>
    <mergeCell ref="B40:H40"/>
    <mergeCell ref="B41:H41"/>
    <mergeCell ref="E36:F36"/>
    <mergeCell ref="C34:D34"/>
    <mergeCell ref="E34:F34"/>
    <mergeCell ref="E25:F25"/>
    <mergeCell ref="C25:D25"/>
    <mergeCell ref="C26:D26"/>
    <mergeCell ref="E26:F26"/>
    <mergeCell ref="C28:D28"/>
    <mergeCell ref="E28:F28"/>
    <mergeCell ref="C23:D23"/>
    <mergeCell ref="C19:D19"/>
    <mergeCell ref="C21:D21"/>
    <mergeCell ref="C22:D22"/>
    <mergeCell ref="E19:F19"/>
    <mergeCell ref="E21:F21"/>
    <mergeCell ref="E22:F22"/>
    <mergeCell ref="E23:F23"/>
    <mergeCell ref="C20:D20"/>
    <mergeCell ref="E20:F20"/>
    <mergeCell ref="E17:F17"/>
    <mergeCell ref="C18:D18"/>
    <mergeCell ref="E18:F18"/>
    <mergeCell ref="B2:H2"/>
    <mergeCell ref="B4:H5"/>
    <mergeCell ref="B6:H6"/>
    <mergeCell ref="B9:H10"/>
    <mergeCell ref="C12:D12"/>
    <mergeCell ref="E12:F12"/>
    <mergeCell ref="B7:H7"/>
    <mergeCell ref="C13:D13"/>
    <mergeCell ref="E13:F13"/>
    <mergeCell ref="C15:D15"/>
    <mergeCell ref="E15:F15"/>
    <mergeCell ref="C14:D14"/>
    <mergeCell ref="E14:F14"/>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BR137"/>
  <sheetViews>
    <sheetView tabSelected="1" topLeftCell="T1" zoomScale="70" zoomScaleNormal="70" workbookViewId="0">
      <pane ySplit="8" topLeftCell="A9" activePane="bottomLeft" state="frozen"/>
      <selection pane="bottomLeft" activeCell="AJ21" sqref="AJ21"/>
    </sheetView>
  </sheetViews>
  <sheetFormatPr baseColWidth="10" defaultColWidth="11.42578125" defaultRowHeight="16.5" x14ac:dyDescent="0.3"/>
  <cols>
    <col min="1" max="1" width="4" style="128" bestFit="1" customWidth="1"/>
    <col min="2" max="2" width="24.28515625" style="128" customWidth="1"/>
    <col min="3" max="3" width="69.7109375" style="128" customWidth="1"/>
    <col min="4" max="4" width="33.85546875" style="128" customWidth="1"/>
    <col min="5" max="5" width="53.7109375" style="110" customWidth="1"/>
    <col min="6" max="6" width="47.7109375" style="110" customWidth="1"/>
    <col min="7" max="8" width="19" style="129" customWidth="1"/>
    <col min="9" max="9" width="17.85546875" style="110" customWidth="1"/>
    <col min="10" max="10" width="16.5703125" style="110" customWidth="1"/>
    <col min="11" max="11" width="6.28515625" style="110" bestFit="1" customWidth="1"/>
    <col min="12" max="12" width="27.28515625" style="110" bestFit="1" customWidth="1"/>
    <col min="13" max="13" width="16.7109375" style="110" customWidth="1"/>
    <col min="14" max="14" width="17.5703125" style="110" customWidth="1"/>
    <col min="15" max="15" width="6.28515625" style="110" bestFit="1" customWidth="1"/>
    <col min="16" max="16" width="16" style="110" customWidth="1"/>
    <col min="17" max="17" width="5.85546875" style="110" customWidth="1"/>
    <col min="18" max="18" width="46.140625" style="110" customWidth="1"/>
    <col min="19" max="19" width="15.140625" style="110" bestFit="1" customWidth="1"/>
    <col min="20" max="20" width="6.85546875" style="110" customWidth="1"/>
    <col min="21" max="21" width="5" style="110" customWidth="1"/>
    <col min="22" max="22" width="5.5703125" style="110" customWidth="1"/>
    <col min="23" max="23" width="7.140625" style="110" customWidth="1"/>
    <col min="24" max="24" width="6.7109375" style="110" customWidth="1"/>
    <col min="25" max="25" width="7.5703125" style="110" customWidth="1"/>
    <col min="26" max="26" width="8" style="110" customWidth="1"/>
    <col min="27" max="27" width="8.7109375" style="110" customWidth="1"/>
    <col min="28" max="28" width="10.42578125" style="110" customWidth="1"/>
    <col min="29" max="29" width="9.28515625" style="110" customWidth="1"/>
    <col min="30" max="30" width="9.140625" style="110" customWidth="1"/>
    <col min="31" max="31" width="8.42578125" style="110" customWidth="1"/>
    <col min="32" max="32" width="7.28515625" style="110" customWidth="1"/>
    <col min="33" max="33" width="48" style="110" customWidth="1"/>
    <col min="34" max="34" width="22.140625" style="110" customWidth="1"/>
    <col min="35" max="35" width="23.5703125" style="110" customWidth="1"/>
    <col min="36" max="36" width="20.5703125" style="110" customWidth="1"/>
    <col min="37" max="37" width="18.5703125" style="110" customWidth="1"/>
    <col min="38" max="38" width="21" style="110" customWidth="1"/>
    <col min="39" max="16384" width="11.42578125" style="110"/>
  </cols>
  <sheetData>
    <row r="1" spans="1:70" ht="35.25" customHeight="1" x14ac:dyDescent="0.3">
      <c r="A1" s="205" t="s">
        <v>137</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c r="AK1" s="206"/>
      <c r="AL1" s="207"/>
      <c r="AM1" s="157"/>
      <c r="AN1" s="109"/>
      <c r="AO1" s="109"/>
      <c r="AP1" s="109"/>
      <c r="AQ1" s="109"/>
      <c r="AR1" s="109"/>
      <c r="AS1" s="109"/>
      <c r="AT1" s="109"/>
      <c r="AU1" s="109"/>
      <c r="AV1" s="109"/>
      <c r="AW1" s="109"/>
      <c r="AX1" s="109"/>
      <c r="AY1" s="109"/>
      <c r="AZ1" s="109"/>
      <c r="BA1" s="109"/>
      <c r="BB1" s="109"/>
      <c r="BC1" s="109"/>
      <c r="BD1" s="109"/>
      <c r="BE1" s="109"/>
      <c r="BF1" s="109"/>
      <c r="BG1" s="109"/>
      <c r="BH1" s="109"/>
      <c r="BI1" s="109"/>
      <c r="BJ1" s="109"/>
      <c r="BK1" s="109"/>
      <c r="BL1" s="109"/>
      <c r="BM1" s="109"/>
      <c r="BN1" s="109"/>
      <c r="BO1" s="109"/>
      <c r="BP1" s="109"/>
      <c r="BQ1" s="109"/>
      <c r="BR1" s="109"/>
    </row>
    <row r="2" spans="1:70" ht="24" customHeight="1" x14ac:dyDescent="0.3">
      <c r="A2" s="208" t="s">
        <v>237</v>
      </c>
      <c r="B2" s="209"/>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c r="AD2" s="209"/>
      <c r="AE2" s="209"/>
      <c r="AF2" s="209"/>
      <c r="AG2" s="209"/>
      <c r="AH2" s="209"/>
      <c r="AI2" s="209"/>
      <c r="AJ2" s="209"/>
      <c r="AK2" s="209"/>
      <c r="AL2" s="210"/>
      <c r="AM2" s="157"/>
      <c r="AN2" s="109"/>
      <c r="AO2" s="109"/>
      <c r="AP2" s="109"/>
      <c r="AQ2" s="109"/>
      <c r="AR2" s="109"/>
      <c r="AS2" s="109"/>
      <c r="AT2" s="109"/>
      <c r="AU2" s="109"/>
      <c r="AV2" s="109"/>
      <c r="AW2" s="109"/>
      <c r="AX2" s="109"/>
      <c r="AY2" s="109"/>
      <c r="AZ2" s="109"/>
      <c r="BA2" s="109"/>
      <c r="BB2" s="109"/>
      <c r="BC2" s="109"/>
      <c r="BD2" s="109"/>
      <c r="BE2" s="109"/>
      <c r="BF2" s="109"/>
      <c r="BG2" s="109"/>
      <c r="BH2" s="109"/>
      <c r="BI2" s="109"/>
      <c r="BJ2" s="109"/>
      <c r="BK2" s="109"/>
      <c r="BL2" s="109"/>
      <c r="BM2" s="109"/>
      <c r="BN2" s="109"/>
      <c r="BO2" s="109"/>
      <c r="BP2" s="109"/>
      <c r="BQ2" s="109"/>
      <c r="BR2" s="109"/>
    </row>
    <row r="3" spans="1:70" ht="24" customHeight="1" x14ac:dyDescent="0.3">
      <c r="A3" s="208" t="s">
        <v>235</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10"/>
      <c r="AM3" s="157"/>
      <c r="AN3" s="109"/>
      <c r="AO3" s="109"/>
      <c r="AP3" s="109"/>
      <c r="AQ3" s="109"/>
      <c r="AR3" s="109"/>
      <c r="AS3" s="109"/>
      <c r="AT3" s="109"/>
      <c r="AU3" s="109"/>
      <c r="AV3" s="109"/>
      <c r="AW3" s="109"/>
      <c r="AX3" s="109"/>
      <c r="AY3" s="109"/>
      <c r="AZ3" s="109"/>
      <c r="BA3" s="109"/>
      <c r="BB3" s="109"/>
      <c r="BC3" s="109"/>
      <c r="BD3" s="109"/>
      <c r="BE3" s="109"/>
      <c r="BF3" s="109"/>
      <c r="BG3" s="109"/>
      <c r="BH3" s="109"/>
      <c r="BI3" s="109"/>
      <c r="BJ3" s="109"/>
      <c r="BK3" s="109"/>
      <c r="BL3" s="109"/>
      <c r="BM3" s="109"/>
      <c r="BN3" s="109"/>
      <c r="BO3" s="109"/>
      <c r="BP3" s="109"/>
      <c r="BQ3" s="109"/>
      <c r="BR3" s="109"/>
    </row>
    <row r="4" spans="1:70" ht="56.25" customHeight="1" x14ac:dyDescent="0.3">
      <c r="A4" s="208" t="s">
        <v>236</v>
      </c>
      <c r="B4" s="209"/>
      <c r="C4" s="209"/>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209"/>
      <c r="AI4" s="209"/>
      <c r="AJ4" s="209"/>
      <c r="AK4" s="209"/>
      <c r="AL4" s="210"/>
      <c r="AM4" s="157"/>
      <c r="AN4" s="109"/>
      <c r="AO4" s="109"/>
      <c r="AP4" s="109"/>
      <c r="AQ4" s="109"/>
      <c r="AR4" s="109"/>
      <c r="AS4" s="109"/>
      <c r="AT4" s="109"/>
      <c r="AU4" s="109"/>
      <c r="AV4" s="109"/>
      <c r="AW4" s="109"/>
      <c r="AX4" s="109"/>
      <c r="AY4" s="109"/>
      <c r="AZ4" s="109"/>
      <c r="BA4" s="109"/>
      <c r="BB4" s="109"/>
      <c r="BC4" s="109"/>
      <c r="BD4" s="109"/>
      <c r="BE4" s="109"/>
      <c r="BF4" s="109"/>
      <c r="BG4" s="109"/>
      <c r="BH4" s="109"/>
      <c r="BI4" s="109"/>
      <c r="BJ4" s="109"/>
      <c r="BK4" s="109"/>
      <c r="BL4" s="109"/>
      <c r="BM4" s="109"/>
      <c r="BN4" s="109"/>
      <c r="BO4" s="109"/>
      <c r="BP4" s="109"/>
      <c r="BQ4" s="109"/>
      <c r="BR4" s="109"/>
    </row>
    <row r="5" spans="1:70" x14ac:dyDescent="0.3">
      <c r="A5" s="154"/>
      <c r="B5" s="154"/>
      <c r="C5" s="154"/>
      <c r="D5" s="154"/>
      <c r="E5" s="155"/>
      <c r="F5" s="155"/>
      <c r="G5" s="156"/>
      <c r="H5" s="156"/>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55"/>
      <c r="AM5" s="109"/>
      <c r="AN5" s="109"/>
      <c r="AO5" s="109"/>
      <c r="AP5" s="109"/>
      <c r="AQ5" s="109"/>
      <c r="AR5" s="109"/>
      <c r="AS5" s="109"/>
      <c r="AT5" s="109"/>
      <c r="AU5" s="109"/>
      <c r="AV5" s="109"/>
      <c r="AW5" s="109"/>
      <c r="AX5" s="109"/>
      <c r="AY5" s="109"/>
      <c r="AZ5" s="109"/>
      <c r="BA5" s="109"/>
      <c r="BB5" s="109"/>
      <c r="BC5" s="109"/>
      <c r="BD5" s="109"/>
      <c r="BE5" s="109"/>
      <c r="BF5" s="109"/>
      <c r="BG5" s="109"/>
      <c r="BH5" s="109"/>
      <c r="BI5" s="109"/>
      <c r="BJ5" s="109"/>
      <c r="BK5" s="109"/>
      <c r="BL5" s="109"/>
      <c r="BM5" s="109"/>
      <c r="BN5" s="109"/>
      <c r="BO5" s="109"/>
      <c r="BP5" s="109"/>
      <c r="BQ5" s="109"/>
      <c r="BR5" s="109"/>
    </row>
    <row r="6" spans="1:70" ht="26.25" customHeight="1" x14ac:dyDescent="0.3">
      <c r="A6" s="234" t="s">
        <v>133</v>
      </c>
      <c r="B6" s="234"/>
      <c r="C6" s="234"/>
      <c r="D6" s="234"/>
      <c r="E6" s="234"/>
      <c r="F6" s="234"/>
      <c r="G6" s="234"/>
      <c r="H6" s="234"/>
      <c r="I6" s="234"/>
      <c r="J6" s="234" t="s">
        <v>134</v>
      </c>
      <c r="K6" s="234"/>
      <c r="L6" s="234"/>
      <c r="M6" s="234"/>
      <c r="N6" s="234"/>
      <c r="O6" s="234"/>
      <c r="P6" s="234"/>
      <c r="Q6" s="234" t="s">
        <v>135</v>
      </c>
      <c r="R6" s="234"/>
      <c r="S6" s="234"/>
      <c r="T6" s="234"/>
      <c r="U6" s="234"/>
      <c r="V6" s="234"/>
      <c r="W6" s="234"/>
      <c r="X6" s="234"/>
      <c r="Y6" s="234"/>
      <c r="Z6" s="234" t="s">
        <v>136</v>
      </c>
      <c r="AA6" s="234"/>
      <c r="AB6" s="234"/>
      <c r="AC6" s="234"/>
      <c r="AD6" s="234"/>
      <c r="AE6" s="234"/>
      <c r="AF6" s="234"/>
      <c r="AG6" s="234" t="s">
        <v>33</v>
      </c>
      <c r="AH6" s="234"/>
      <c r="AI6" s="234"/>
      <c r="AJ6" s="234"/>
      <c r="AK6" s="234"/>
      <c r="AL6" s="234"/>
      <c r="AM6" s="109"/>
      <c r="AN6" s="109"/>
      <c r="AO6" s="109"/>
      <c r="AP6" s="109"/>
      <c r="AQ6" s="109"/>
      <c r="AR6" s="109"/>
      <c r="AS6" s="109"/>
      <c r="AT6" s="109"/>
      <c r="AU6" s="109"/>
      <c r="AV6" s="109"/>
      <c r="AW6" s="109"/>
      <c r="AX6" s="109"/>
      <c r="AY6" s="109"/>
      <c r="AZ6" s="109"/>
      <c r="BA6" s="109"/>
      <c r="BB6" s="109"/>
      <c r="BC6" s="109"/>
      <c r="BD6" s="109"/>
      <c r="BE6" s="109"/>
      <c r="BF6" s="109"/>
      <c r="BG6" s="109"/>
      <c r="BH6" s="109"/>
      <c r="BI6" s="109"/>
      <c r="BJ6" s="109"/>
      <c r="BK6" s="109"/>
      <c r="BL6" s="109"/>
      <c r="BM6" s="109"/>
      <c r="BN6" s="109"/>
      <c r="BO6" s="109"/>
      <c r="BP6" s="109"/>
      <c r="BQ6" s="109"/>
      <c r="BR6" s="109"/>
    </row>
    <row r="7" spans="1:70" ht="16.5" customHeight="1" x14ac:dyDescent="0.3">
      <c r="A7" s="233" t="s">
        <v>0</v>
      </c>
      <c r="B7" s="143"/>
      <c r="C7" s="143"/>
      <c r="D7" s="232" t="s">
        <v>193</v>
      </c>
      <c r="E7" s="232" t="s">
        <v>199</v>
      </c>
      <c r="F7" s="142"/>
      <c r="G7" s="232" t="s">
        <v>46</v>
      </c>
      <c r="H7" s="211" t="s">
        <v>201</v>
      </c>
      <c r="I7" s="232" t="s">
        <v>129</v>
      </c>
      <c r="J7" s="232" t="s">
        <v>32</v>
      </c>
      <c r="K7" s="234" t="s">
        <v>4</v>
      </c>
      <c r="L7" s="232" t="s">
        <v>83</v>
      </c>
      <c r="M7" s="232" t="s">
        <v>88</v>
      </c>
      <c r="N7" s="232" t="s">
        <v>41</v>
      </c>
      <c r="O7" s="234" t="s">
        <v>4</v>
      </c>
      <c r="P7" s="232" t="s">
        <v>44</v>
      </c>
      <c r="Q7" s="231" t="s">
        <v>10</v>
      </c>
      <c r="R7" s="232" t="s">
        <v>156</v>
      </c>
      <c r="S7" s="232" t="s">
        <v>11</v>
      </c>
      <c r="T7" s="232" t="s">
        <v>7</v>
      </c>
      <c r="U7" s="232"/>
      <c r="V7" s="232"/>
      <c r="W7" s="232"/>
      <c r="X7" s="232"/>
      <c r="Y7" s="232"/>
      <c r="Z7" s="231" t="s">
        <v>132</v>
      </c>
      <c r="AA7" s="231" t="s">
        <v>42</v>
      </c>
      <c r="AB7" s="231" t="s">
        <v>4</v>
      </c>
      <c r="AC7" s="231" t="s">
        <v>43</v>
      </c>
      <c r="AD7" s="231" t="s">
        <v>4</v>
      </c>
      <c r="AE7" s="231" t="s">
        <v>45</v>
      </c>
      <c r="AF7" s="231" t="s">
        <v>28</v>
      </c>
      <c r="AG7" s="232" t="s">
        <v>33</v>
      </c>
      <c r="AH7" s="232" t="s">
        <v>34</v>
      </c>
      <c r="AI7" s="232" t="s">
        <v>35</v>
      </c>
      <c r="AJ7" s="232" t="s">
        <v>37</v>
      </c>
      <c r="AK7" s="232" t="s">
        <v>36</v>
      </c>
      <c r="AL7" s="232" t="s">
        <v>38</v>
      </c>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row>
    <row r="8" spans="1:70" s="112" customFormat="1" ht="120" customHeight="1" x14ac:dyDescent="0.25">
      <c r="A8" s="233"/>
      <c r="B8" s="144" t="s">
        <v>190</v>
      </c>
      <c r="C8" s="144" t="s">
        <v>202</v>
      </c>
      <c r="D8" s="232"/>
      <c r="E8" s="232"/>
      <c r="F8" s="142" t="s">
        <v>198</v>
      </c>
      <c r="G8" s="232"/>
      <c r="H8" s="212"/>
      <c r="I8" s="232"/>
      <c r="J8" s="232"/>
      <c r="K8" s="234"/>
      <c r="L8" s="232"/>
      <c r="M8" s="232"/>
      <c r="N8" s="234"/>
      <c r="O8" s="234"/>
      <c r="P8" s="232"/>
      <c r="Q8" s="231"/>
      <c r="R8" s="232"/>
      <c r="S8" s="232"/>
      <c r="T8" s="130" t="s">
        <v>12</v>
      </c>
      <c r="U8" s="130" t="s">
        <v>16</v>
      </c>
      <c r="V8" s="130" t="s">
        <v>27</v>
      </c>
      <c r="W8" s="130" t="s">
        <v>17</v>
      </c>
      <c r="X8" s="130" t="s">
        <v>20</v>
      </c>
      <c r="Y8" s="130" t="s">
        <v>23</v>
      </c>
      <c r="Z8" s="231"/>
      <c r="AA8" s="231"/>
      <c r="AB8" s="231"/>
      <c r="AC8" s="231"/>
      <c r="AD8" s="231"/>
      <c r="AE8" s="231"/>
      <c r="AF8" s="231"/>
      <c r="AG8" s="232"/>
      <c r="AH8" s="232"/>
      <c r="AI8" s="232"/>
      <c r="AJ8" s="232"/>
      <c r="AK8" s="232"/>
      <c r="AL8" s="232"/>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111"/>
      <c r="BK8" s="111"/>
      <c r="BL8" s="111"/>
      <c r="BM8" s="111"/>
      <c r="BN8" s="111"/>
      <c r="BO8" s="111"/>
      <c r="BP8" s="111"/>
      <c r="BQ8" s="111"/>
      <c r="BR8" s="111"/>
    </row>
    <row r="9" spans="1:70" s="125" customFormat="1" ht="82.5" customHeight="1" x14ac:dyDescent="0.25">
      <c r="A9" s="222">
        <v>1</v>
      </c>
      <c r="B9" s="228"/>
      <c r="C9" s="225" t="s">
        <v>238</v>
      </c>
      <c r="D9" s="223" t="s">
        <v>240</v>
      </c>
      <c r="E9" s="213" t="s">
        <v>241</v>
      </c>
      <c r="F9" s="213" t="s">
        <v>239</v>
      </c>
      <c r="G9" s="223" t="s">
        <v>221</v>
      </c>
      <c r="H9" s="214" t="s">
        <v>210</v>
      </c>
      <c r="I9" s="224">
        <v>30</v>
      </c>
      <c r="J9" s="220" t="str">
        <f>IF(I9&lt;=0,"",IF(I9&lt;=2,"Muy Baja",IF(I9&lt;=24,"Baja",IF(I9&lt;=500,"Media",IF(I9&lt;=5000,"Alta","Muy Alta")))))</f>
        <v>Media</v>
      </c>
      <c r="K9" s="219">
        <f>IF(J9="","",IF(J9="Muy Baja",0.2,IF(J9="Baja",0.4,IF(J9="Media",0.6,IF(J9="Alta",0.8,IF(J9="Muy Alta",1,))))))</f>
        <v>0.6</v>
      </c>
      <c r="L9" s="218" t="s">
        <v>147</v>
      </c>
      <c r="M9" s="219" t="str">
        <f>IF(NOT(ISERROR(MATCH(L9,'Tabla Impacto'!$B$221:$B$223,0))),'Tabla Impacto'!$F$223&amp;"Por favor no seleccionar los criterios de impacto(Afectación Económica o presupuestal y Pérdida Reputacional)",L9)</f>
        <v xml:space="preserve">     El riesgo afecta la imagen de la entidad internamente, de conocimiento general, nivel interno, de junta dircetiva y accionistas y/o de provedores</v>
      </c>
      <c r="N9" s="220" t="str">
        <f>IF(OR(M9='Tabla Impacto'!$C$11,M9='Tabla Impacto'!$D$11),"Leve",IF(OR(M9='Tabla Impacto'!$C$12,M9='Tabla Impacto'!$D$12),"Menor",IF(OR(M9='Tabla Impacto'!$C$13,M9='Tabla Impacto'!$D$13),"Moderado",IF(OR(M9='Tabla Impacto'!$C$14,M9='Tabla Impacto'!$D$14),"Mayor",IF(OR(M9='Tabla Impacto'!$C$15,M9='Tabla Impacto'!$D$15),"Catastrófico","")))))</f>
        <v>Menor</v>
      </c>
      <c r="O9" s="219">
        <f>IF(N9="","",IF(N9="Leve",0.2,IF(N9="Menor",0.4,IF(N9="Moderado",0.6,IF(N9="Mayor",0.8,IF(N9="Catastrófico",1,))))))</f>
        <v>0.4</v>
      </c>
      <c r="P9" s="221" t="str">
        <f>IF(OR(AND(J9="Muy Baja",N9="Leve"),AND(J9="Muy Baja",N9="Menor"),AND(J9="Baja",N9="Leve")),"Bajo",IF(OR(AND(J9="Muy baja",N9="Moderado"),AND(J9="Baja",N9="Menor"),AND(J9="Baja",N9="Moderado"),AND(J9="Media",N9="Leve"),AND(J9="Media",N9="Menor"),AND(J9="Media",N9="Moderado"),AND(J9="Alta",N9="Leve"),AND(J9="Alta",N9="Menor")),"Moderado",IF(OR(AND(J9="Muy Baja",N9="Mayor"),AND(J9="Baja",N9="Mayor"),AND(J9="Media",N9="Mayor"),AND(J9="Alta",N9="Moderado"),AND(J9="Alta",N9="Mayor"),AND(J9="Muy Alta",N9="Leve"),AND(J9="Muy Alta",N9="Menor"),AND(J9="Muy Alta",N9="Moderado"),AND(J9="Muy Alta",N9="Mayor")),"Alto",IF(OR(AND(J9="Muy Baja",N9="Catastrófico"),AND(J9="Baja",N9="Catastrófico"),AND(J9="Media",N9="Catastrófico"),AND(J9="Alta",N9="Catastrófico"),AND(J9="Muy Alta",N9="Catastrófico")),"Extremo",""))))</f>
        <v>Moderado</v>
      </c>
      <c r="Q9" s="113">
        <v>1</v>
      </c>
      <c r="R9" s="114" t="s">
        <v>242</v>
      </c>
      <c r="S9" s="115" t="str">
        <f>IF(OR(T9="Preventivo",T9="Detectivo"),"Probabilidad",IF(T9="Correctivo","Impacto",""))</f>
        <v>Probabilidad</v>
      </c>
      <c r="T9" s="116" t="s">
        <v>13</v>
      </c>
      <c r="U9" s="116" t="s">
        <v>8</v>
      </c>
      <c r="V9" s="117" t="str">
        <f>IF(AND(T9="Preventivo",U9="Automático"),"50%",IF(AND(T9="Preventivo",U9="Manual"),"40%",IF(AND(T9="Detectivo",U9="Automático"),"40%",IF(AND(T9="Detectivo",U9="Manual"),"30%",IF(AND(T9="Correctivo",U9="Automático"),"35%",IF(AND(T9="Correctivo",U9="Manual"),"25%",""))))))</f>
        <v>40%</v>
      </c>
      <c r="W9" s="116" t="s">
        <v>18</v>
      </c>
      <c r="X9" s="116" t="s">
        <v>21</v>
      </c>
      <c r="Y9" s="116" t="s">
        <v>115</v>
      </c>
      <c r="Z9" s="118">
        <f>IFERROR(IF(S9="Probabilidad",(K9-(+K9*V9)),IF(S9="Impacto",K9,"")),"")</f>
        <v>0.36</v>
      </c>
      <c r="AA9" s="119" t="str">
        <f>IFERROR(IF(Z9="","",IF(Z9&lt;=0.2,"Muy Baja",IF(Z9&lt;=0.4,"Baja",IF(Z9&lt;=0.6,"Media",IF(Z9&lt;=0.8,"Alta","Muy Alta"))))),"")</f>
        <v>Baja</v>
      </c>
      <c r="AB9" s="117">
        <f>+Z9</f>
        <v>0.36</v>
      </c>
      <c r="AC9" s="119" t="str">
        <f>IFERROR(IF(AD9="","",IF(AD9&lt;=0.2,"Leve",IF(AD9&lt;=0.4,"Menor",IF(AD9&lt;=0.6,"Moderado",IF(AD9&lt;=0.8,"Mayor","Catastrófico"))))),"")</f>
        <v>Menor</v>
      </c>
      <c r="AD9" s="117">
        <f>IFERROR(IF(S9="Impacto",(O9-(+O9*V9)),IF(S9="Probabilidad",O9,"")),"")</f>
        <v>0.4</v>
      </c>
      <c r="AE9" s="120" t="str">
        <f>IFERROR(IF(OR(AND(AA9="Muy Baja",AC9="Leve"),AND(AA9="Muy Baja",AC9="Menor"),AND(AA9="Baja",AC9="Leve")),"Bajo",IF(OR(AND(AA9="Muy baja",AC9="Moderado"),AND(AA9="Baja",AC9="Menor"),AND(AA9="Baja",AC9="Moderado"),AND(AA9="Media",AC9="Leve"),AND(AA9="Media",AC9="Menor"),AND(AA9="Media",AC9="Moderado"),AND(AA9="Alta",AC9="Leve"),AND(AA9="Alta",AC9="Menor")),"Moderado",IF(OR(AND(AA9="Muy Baja",AC9="Mayor"),AND(AA9="Baja",AC9="Mayor"),AND(AA9="Media",AC9="Mayor"),AND(AA9="Alta",AC9="Moderado"),AND(AA9="Alta",AC9="Mayor"),AND(AA9="Muy Alta",AC9="Leve"),AND(AA9="Muy Alta",AC9="Menor"),AND(AA9="Muy Alta",AC9="Moderado"),AND(AA9="Muy Alta",AC9="Mayor")),"Alto",IF(OR(AND(AA9="Muy Baja",AC9="Catastrófico"),AND(AA9="Baja",AC9="Catastrófico"),AND(AA9="Media",AC9="Catastrófico"),AND(AA9="Alta",AC9="Catastrófico"),AND(AA9="Muy Alta",AC9="Catastrófico")),"Extremo","")))),"")</f>
        <v>Moderado</v>
      </c>
      <c r="AF9" s="116" t="s">
        <v>130</v>
      </c>
      <c r="AG9" s="150" t="s">
        <v>245</v>
      </c>
      <c r="AH9" s="149" t="s">
        <v>244</v>
      </c>
      <c r="AI9" s="123">
        <v>44423</v>
      </c>
      <c r="AJ9" s="123" t="s">
        <v>213</v>
      </c>
      <c r="AK9" s="121"/>
      <c r="AL9" s="122" t="s">
        <v>39</v>
      </c>
      <c r="AM9" s="124"/>
      <c r="AN9" s="124"/>
      <c r="AO9" s="124"/>
      <c r="AP9" s="124"/>
      <c r="AQ9" s="124"/>
      <c r="AR9" s="124"/>
      <c r="AS9" s="124"/>
      <c r="AT9" s="124"/>
      <c r="AU9" s="124"/>
      <c r="AV9" s="124"/>
      <c r="AW9" s="124"/>
      <c r="AX9" s="124"/>
      <c r="AY9" s="124"/>
      <c r="AZ9" s="124"/>
      <c r="BA9" s="124"/>
      <c r="BB9" s="124"/>
      <c r="BC9" s="124"/>
      <c r="BD9" s="124"/>
      <c r="BE9" s="124"/>
      <c r="BF9" s="124"/>
      <c r="BG9" s="124"/>
      <c r="BH9" s="124"/>
      <c r="BI9" s="124"/>
      <c r="BJ9" s="124"/>
      <c r="BK9" s="124"/>
      <c r="BL9" s="124"/>
      <c r="BM9" s="124"/>
      <c r="BN9" s="124"/>
      <c r="BO9" s="124"/>
      <c r="BP9" s="124"/>
      <c r="BQ9" s="124"/>
      <c r="BR9" s="124"/>
    </row>
    <row r="10" spans="1:70" ht="75.75" x14ac:dyDescent="0.3">
      <c r="A10" s="222"/>
      <c r="B10" s="229"/>
      <c r="C10" s="226"/>
      <c r="D10" s="223"/>
      <c r="E10" s="213"/>
      <c r="F10" s="213"/>
      <c r="G10" s="223"/>
      <c r="H10" s="215"/>
      <c r="I10" s="224"/>
      <c r="J10" s="220"/>
      <c r="K10" s="219"/>
      <c r="L10" s="218"/>
      <c r="M10" s="219">
        <f ca="1">IF(NOT(ISERROR(MATCH(L10,_xlfn.ANCHORARRAY(E21),0))),K23&amp;"Por favor no seleccionar los criterios de impacto",L10)</f>
        <v>0</v>
      </c>
      <c r="N10" s="220"/>
      <c r="O10" s="219"/>
      <c r="P10" s="221"/>
      <c r="Q10" s="113">
        <v>2</v>
      </c>
      <c r="R10" s="114" t="s">
        <v>243</v>
      </c>
      <c r="S10" s="115" t="str">
        <f>IF(OR(T10="Preventivo",T10="Detectivo"),"Probabilidad",IF(T10="Correctivo","Impacto",""))</f>
        <v>Probabilidad</v>
      </c>
      <c r="T10" s="116" t="s">
        <v>14</v>
      </c>
      <c r="U10" s="116" t="s">
        <v>8</v>
      </c>
      <c r="V10" s="117" t="str">
        <f>IF(AND(T10="Preventivo",U10="Automático"),"50%",IF(AND(T10="Preventivo",U10="Manual"),"40%",IF(AND(T10="Detectivo",U10="Automático"),"40%",IF(AND(T10="Detectivo",U10="Manual"),"30%",IF(AND(T10="Correctivo",U10="Automático"),"35%",IF(AND(T10="Correctivo",U10="Manual"),"25%",""))))))</f>
        <v>30%</v>
      </c>
      <c r="W10" s="116" t="s">
        <v>19</v>
      </c>
      <c r="X10" s="116" t="s">
        <v>21</v>
      </c>
      <c r="Y10" s="116" t="s">
        <v>115</v>
      </c>
      <c r="Z10" s="118">
        <f>IFERROR(IF(AND(S9="Probabilidad",S10="Probabilidad"),(AB9-(+AB9*V10)),IF(S10="Probabilidad",(K9-(+K9*V10)),IF(S10="Impacto",AB9,""))),"")</f>
        <v>0.252</v>
      </c>
      <c r="AA10" s="119" t="str">
        <f t="shared" ref="AA10:AA74" si="0">IFERROR(IF(Z10="","",IF(Z10&lt;=0.2,"Muy Baja",IF(Z10&lt;=0.4,"Baja",IF(Z10&lt;=0.6,"Media",IF(Z10&lt;=0.8,"Alta","Muy Alta"))))),"")</f>
        <v>Baja</v>
      </c>
      <c r="AB10" s="117">
        <f t="shared" ref="AB10" si="1">+Z10</f>
        <v>0.252</v>
      </c>
      <c r="AC10" s="119" t="str">
        <f t="shared" ref="AC10:AC74" si="2">IFERROR(IF(AD10="","",IF(AD10&lt;=0.2,"Leve",IF(AD10&lt;=0.4,"Menor",IF(AD10&lt;=0.6,"Moderado",IF(AD10&lt;=0.8,"Mayor","Catastrófico"))))),"")</f>
        <v>Menor</v>
      </c>
      <c r="AD10" s="117">
        <f>IFERROR(IF(AND(S9="Impacto",S10="Impacto"),(AD9-(+AD9*V10)),IF(S10="Impacto",($O$9-(+$O$9*V10)),IF(S10="Probabilidad",AD9,""))),"")</f>
        <v>0.4</v>
      </c>
      <c r="AE10" s="120" t="str">
        <f t="shared" ref="AE10" si="3">IFERROR(IF(OR(AND(AA10="Muy Baja",AC10="Leve"),AND(AA10="Muy Baja",AC10="Menor"),AND(AA10="Baja",AC10="Leve")),"Bajo",IF(OR(AND(AA10="Muy baja",AC10="Moderado"),AND(AA10="Baja",AC10="Menor"),AND(AA10="Baja",AC10="Moderado"),AND(AA10="Media",AC10="Leve"),AND(AA10="Media",AC10="Menor"),AND(AA10="Media",AC10="Moderado"),AND(AA10="Alta",AC10="Leve"),AND(AA10="Alta",AC10="Menor")),"Moderado",IF(OR(AND(AA10="Muy Baja",AC10="Mayor"),AND(AA10="Baja",AC10="Mayor"),AND(AA10="Media",AC10="Mayor"),AND(AA10="Alta",AC10="Moderado"),AND(AA10="Alta",AC10="Mayor"),AND(AA10="Muy Alta",AC10="Leve"),AND(AA10="Muy Alta",AC10="Menor"),AND(AA10="Muy Alta",AC10="Moderado"),AND(AA10="Muy Alta",AC10="Mayor")),"Alto",IF(OR(AND(AA10="Muy Baja",AC10="Catastrófico"),AND(AA10="Baja",AC10="Catastrófico"),AND(AA10="Media",AC10="Catastrófico"),AND(AA10="Alta",AC10="Catastrófico"),AND(AA10="Muy Alta",AC10="Catastrófico")),"Extremo","")))),"")</f>
        <v>Moderado</v>
      </c>
      <c r="AF10" s="116" t="s">
        <v>130</v>
      </c>
      <c r="AG10" s="121" t="s">
        <v>246</v>
      </c>
      <c r="AH10" s="158" t="s">
        <v>244</v>
      </c>
      <c r="AI10" s="123">
        <v>44423</v>
      </c>
      <c r="AJ10" s="123">
        <v>44560</v>
      </c>
      <c r="AK10" s="121"/>
      <c r="AL10" s="122" t="s">
        <v>39</v>
      </c>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row>
    <row r="11" spans="1:70" x14ac:dyDescent="0.3">
      <c r="A11" s="222"/>
      <c r="B11" s="229"/>
      <c r="C11" s="226"/>
      <c r="D11" s="223"/>
      <c r="E11" s="213"/>
      <c r="F11" s="213"/>
      <c r="G11" s="223"/>
      <c r="H11" s="215"/>
      <c r="I11" s="224"/>
      <c r="J11" s="220"/>
      <c r="K11" s="219"/>
      <c r="L11" s="218"/>
      <c r="M11" s="219">
        <f ca="1">IF(NOT(ISERROR(MATCH(L11,_xlfn.ANCHORARRAY(E22),0))),K24&amp;"Por favor no seleccionar los criterios de impacto",L11)</f>
        <v>0</v>
      </c>
      <c r="N11" s="220"/>
      <c r="O11" s="219"/>
      <c r="P11" s="221"/>
      <c r="Q11" s="113">
        <v>3</v>
      </c>
      <c r="R11" s="126"/>
      <c r="S11" s="115"/>
      <c r="T11" s="116"/>
      <c r="U11" s="116"/>
      <c r="V11" s="117"/>
      <c r="W11" s="116"/>
      <c r="X11" s="116"/>
      <c r="Y11" s="116"/>
      <c r="Z11" s="118"/>
      <c r="AA11" s="119"/>
      <c r="AB11" s="117"/>
      <c r="AC11" s="119"/>
      <c r="AD11" s="117"/>
      <c r="AE11" s="120"/>
      <c r="AF11" s="116"/>
      <c r="AG11" s="121"/>
      <c r="AH11" s="152"/>
      <c r="AI11" s="123"/>
      <c r="AJ11" s="123"/>
      <c r="AK11" s="121"/>
      <c r="AL11" s="122"/>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row>
    <row r="12" spans="1:70" x14ac:dyDescent="0.3">
      <c r="A12" s="222"/>
      <c r="B12" s="229"/>
      <c r="C12" s="226"/>
      <c r="D12" s="223"/>
      <c r="E12" s="213"/>
      <c r="F12" s="213"/>
      <c r="G12" s="223"/>
      <c r="H12" s="215"/>
      <c r="I12" s="224"/>
      <c r="J12" s="220"/>
      <c r="K12" s="219"/>
      <c r="L12" s="218"/>
      <c r="M12" s="219">
        <f ca="1">IF(NOT(ISERROR(MATCH(L12,_xlfn.ANCHORARRAY(E23),0))),K25&amp;"Por favor no seleccionar los criterios de impacto",L12)</f>
        <v>0</v>
      </c>
      <c r="N12" s="220"/>
      <c r="O12" s="219"/>
      <c r="P12" s="221"/>
      <c r="Q12" s="113">
        <v>4</v>
      </c>
      <c r="R12" s="114"/>
      <c r="S12" s="115"/>
      <c r="T12" s="116"/>
      <c r="U12" s="116"/>
      <c r="V12" s="117"/>
      <c r="W12" s="116"/>
      <c r="X12" s="116"/>
      <c r="Y12" s="116"/>
      <c r="Z12" s="118"/>
      <c r="AA12" s="119"/>
      <c r="AB12" s="117"/>
      <c r="AC12" s="119"/>
      <c r="AD12" s="117"/>
      <c r="AE12" s="120"/>
      <c r="AF12" s="116"/>
      <c r="AG12" s="121"/>
      <c r="AH12" s="152"/>
      <c r="AI12" s="123"/>
      <c r="AJ12" s="123"/>
      <c r="AK12" s="121"/>
      <c r="AL12" s="122"/>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row>
    <row r="13" spans="1:70" x14ac:dyDescent="0.3">
      <c r="A13" s="222"/>
      <c r="B13" s="229"/>
      <c r="C13" s="226"/>
      <c r="D13" s="223"/>
      <c r="E13" s="213"/>
      <c r="F13" s="213"/>
      <c r="G13" s="223"/>
      <c r="H13" s="215"/>
      <c r="I13" s="224"/>
      <c r="J13" s="220"/>
      <c r="K13" s="219"/>
      <c r="L13" s="218"/>
      <c r="M13" s="219">
        <f ca="1">IF(NOT(ISERROR(MATCH(L13,_xlfn.ANCHORARRAY(E24),0))),K26&amp;"Por favor no seleccionar los criterios de impacto",L13)</f>
        <v>0</v>
      </c>
      <c r="N13" s="220"/>
      <c r="O13" s="219"/>
      <c r="P13" s="221"/>
      <c r="Q13" s="113">
        <v>5</v>
      </c>
      <c r="R13" s="114"/>
      <c r="S13" s="115"/>
      <c r="T13" s="116"/>
      <c r="U13" s="116"/>
      <c r="V13" s="117"/>
      <c r="W13" s="116"/>
      <c r="X13" s="116"/>
      <c r="Y13" s="116"/>
      <c r="Z13" s="118"/>
      <c r="AA13" s="119"/>
      <c r="AB13" s="117"/>
      <c r="AC13" s="119"/>
      <c r="AD13" s="117"/>
      <c r="AE13" s="120"/>
      <c r="AF13" s="116"/>
      <c r="AG13" s="121"/>
      <c r="AH13" s="122"/>
      <c r="AI13" s="123"/>
      <c r="AJ13" s="123"/>
      <c r="AK13" s="121"/>
      <c r="AL13" s="122"/>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row>
    <row r="14" spans="1:70" ht="128.25" customHeight="1" x14ac:dyDescent="0.3">
      <c r="A14" s="222"/>
      <c r="B14" s="230"/>
      <c r="C14" s="227"/>
      <c r="D14" s="223"/>
      <c r="E14" s="213"/>
      <c r="F14" s="213"/>
      <c r="G14" s="223"/>
      <c r="H14" s="216"/>
      <c r="I14" s="224"/>
      <c r="J14" s="220"/>
      <c r="K14" s="219"/>
      <c r="L14" s="218"/>
      <c r="M14" s="219">
        <f ca="1">IF(NOT(ISERROR(MATCH(L14,_xlfn.ANCHORARRAY(E25),0))),K27&amp;"Por favor no seleccionar los criterios de impacto",L14)</f>
        <v>0</v>
      </c>
      <c r="N14" s="220"/>
      <c r="O14" s="219"/>
      <c r="P14" s="221"/>
      <c r="Q14" s="113">
        <v>6</v>
      </c>
      <c r="R14" s="114"/>
      <c r="S14" s="115"/>
      <c r="T14" s="116"/>
      <c r="U14" s="116"/>
      <c r="V14" s="117"/>
      <c r="W14" s="116"/>
      <c r="X14" s="116"/>
      <c r="Y14" s="116"/>
      <c r="Z14" s="118"/>
      <c r="AA14" s="119"/>
      <c r="AB14" s="117"/>
      <c r="AC14" s="119"/>
      <c r="AD14" s="117"/>
      <c r="AE14" s="120"/>
      <c r="AF14" s="116"/>
      <c r="AG14" s="121"/>
      <c r="AH14" s="122"/>
      <c r="AI14" s="123"/>
      <c r="AJ14" s="123"/>
      <c r="AK14" s="121"/>
      <c r="AL14" s="122"/>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row>
    <row r="15" spans="1:70" ht="75.75" customHeight="1" x14ac:dyDescent="0.3">
      <c r="A15" s="222">
        <v>2</v>
      </c>
      <c r="B15" s="228"/>
      <c r="C15" s="225" t="s">
        <v>238</v>
      </c>
      <c r="D15" s="223" t="s">
        <v>217</v>
      </c>
      <c r="E15" s="213" t="s">
        <v>216</v>
      </c>
      <c r="F15" s="213" t="s">
        <v>216</v>
      </c>
      <c r="G15" s="223" t="s">
        <v>211</v>
      </c>
      <c r="H15" s="214" t="s">
        <v>210</v>
      </c>
      <c r="I15" s="224">
        <v>100</v>
      </c>
      <c r="J15" s="220" t="str">
        <f>IF(I15&lt;=0,"",IF(I15&lt;=2,"Muy Baja",IF(I15&lt;=24,"Baja",IF(I15&lt;=500,"Media",IF(I15&lt;=5000,"Alta","Muy Alta")))))</f>
        <v>Media</v>
      </c>
      <c r="K15" s="219">
        <f>IF(J15="","",IF(J15="Muy Baja",0.2,IF(J15="Baja",0.4,IF(J15="Media",0.6,IF(J15="Alta",0.8,IF(J15="Muy Alta",1,))))))</f>
        <v>0.6</v>
      </c>
      <c r="L15" s="218" t="s">
        <v>143</v>
      </c>
      <c r="M15" s="219" t="str">
        <f>IF(NOT(ISERROR(MATCH(L15,'Tabla Impacto'!$B$221:$B$223,0))),'Tabla Impacto'!$F$223&amp;"Por favor no seleccionar los criterios de impacto(Afectación Económica o presupuestal y Pérdida Reputacional)",L15)</f>
        <v xml:space="preserve">     Entre 10 y 50 SMLMV </v>
      </c>
      <c r="N15" s="220" t="str">
        <f>IF(OR(M15='Tabla Impacto'!$C$11,M15='Tabla Impacto'!$D$11),"Leve",IF(OR(M15='Tabla Impacto'!$C$12,M15='Tabla Impacto'!$D$12),"Menor",IF(OR(M15='Tabla Impacto'!$C$13,M15='Tabla Impacto'!$D$13),"Moderado",IF(OR(M15='Tabla Impacto'!$C$14,M15='Tabla Impacto'!$D$14),"Mayor",IF(OR(M15='Tabla Impacto'!$C$15,M15='Tabla Impacto'!$D$15),"Catastrófico","")))))</f>
        <v>Menor</v>
      </c>
      <c r="O15" s="219">
        <f>IF(N15="","",IF(N15="Leve",0.2,IF(N15="Menor",0.4,IF(N15="Moderado",0.6,IF(N15="Mayor",0.8,IF(N15="Catastrófico",1,))))))</f>
        <v>0.4</v>
      </c>
      <c r="P15" s="221" t="str">
        <f>IF(OR(AND(J15="Muy Baja",N15="Leve"),AND(J15="Muy Baja",N15="Menor"),AND(J15="Baja",N15="Leve")),"Bajo",IF(OR(AND(J15="Muy baja",N15="Moderado"),AND(J15="Baja",N15="Menor"),AND(J15="Baja",N15="Moderado"),AND(J15="Media",N15="Leve"),AND(J15="Media",N15="Menor"),AND(J15="Media",N15="Moderado"),AND(J15="Alta",N15="Leve"),AND(J15="Alta",N15="Menor")),"Moderado",IF(OR(AND(J15="Muy Baja",N15="Mayor"),AND(J15="Baja",N15="Mayor"),AND(J15="Media",N15="Mayor"),AND(J15="Alta",N15="Moderado"),AND(J15="Alta",N15="Mayor"),AND(J15="Muy Alta",N15="Leve"),AND(J15="Muy Alta",N15="Menor"),AND(J15="Muy Alta",N15="Moderado"),AND(J15="Muy Alta",N15="Mayor")),"Alto",IF(OR(AND(J15="Muy Baja",N15="Catastrófico"),AND(J15="Baja",N15="Catastrófico"),AND(J15="Media",N15="Catastrófico"),AND(J15="Alta",N15="Catastrófico"),AND(J15="Muy Alta",N15="Catastrófico")),"Extremo",""))))</f>
        <v>Moderado</v>
      </c>
      <c r="Q15" s="113">
        <v>1</v>
      </c>
      <c r="R15" s="114" t="s">
        <v>256</v>
      </c>
      <c r="S15" s="115" t="str">
        <f>IF(OR(T15="Preventivo",T15="Detectivo"),"Probabilidad",IF(T15="Correctivo","Impacto",""))</f>
        <v>Probabilidad</v>
      </c>
      <c r="T15" s="116" t="s">
        <v>13</v>
      </c>
      <c r="U15" s="116" t="s">
        <v>8</v>
      </c>
      <c r="V15" s="117" t="str">
        <f>IF(AND(T15="Preventivo",U15="Automático"),"50%",IF(AND(T15="Preventivo",U15="Manual"),"40%",IF(AND(T15="Detectivo",U15="Automático"),"40%",IF(AND(T15="Detectivo",U15="Manual"),"30%",IF(AND(T15="Correctivo",U15="Automático"),"35%",IF(AND(T15="Correctivo",U15="Manual"),"25%",""))))))</f>
        <v>40%</v>
      </c>
      <c r="W15" s="116" t="s">
        <v>18</v>
      </c>
      <c r="X15" s="116" t="s">
        <v>21</v>
      </c>
      <c r="Y15" s="116" t="s">
        <v>115</v>
      </c>
      <c r="Z15" s="118">
        <f>IFERROR(IF(S15="Probabilidad",(K15-(+K15*V15)),IF(S15="Impacto",K15,"")),"")</f>
        <v>0.36</v>
      </c>
      <c r="AA15" s="119" t="str">
        <f>IFERROR(IF(Z15="","",IF(Z15&lt;=0.2,"Muy Baja",IF(Z15&lt;=0.4,"Baja",IF(Z15&lt;=0.6,"Media",IF(Z15&lt;=0.8,"Alta","Muy Alta"))))),"")</f>
        <v>Baja</v>
      </c>
      <c r="AB15" s="117">
        <f>+Z15</f>
        <v>0.36</v>
      </c>
      <c r="AC15" s="119" t="str">
        <f>IFERROR(IF(AD15="","",IF(AD15&lt;=0.2,"Leve",IF(AD15&lt;=0.4,"Menor",IF(AD15&lt;=0.6,"Moderado",IF(AD15&lt;=0.8,"Mayor","Catastrófico"))))),"")</f>
        <v>Menor</v>
      </c>
      <c r="AD15" s="117">
        <f>IFERROR(IF(S15="Impacto",(O15-(+O15*V15)),IF(S15="Probabilidad",O15,"")),"")</f>
        <v>0.4</v>
      </c>
      <c r="AE15" s="120" t="str">
        <f>IFERROR(IF(OR(AND(AA15="Muy Baja",AC15="Leve"),AND(AA15="Muy Baja",AC15="Menor"),AND(AA15="Baja",AC15="Leve")),"Bajo",IF(OR(AND(AA15="Muy baja",AC15="Moderado"),AND(AA15="Baja",AC15="Menor"),AND(AA15="Baja",AC15="Moderado"),AND(AA15="Media",AC15="Leve"),AND(AA15="Media",AC15="Menor"),AND(AA15="Media",AC15="Moderado"),AND(AA15="Alta",AC15="Leve"),AND(AA15="Alta",AC15="Menor")),"Moderado",IF(OR(AND(AA15="Muy Baja",AC15="Mayor"),AND(AA15="Baja",AC15="Mayor"),AND(AA15="Media",AC15="Mayor"),AND(AA15="Alta",AC15="Moderado"),AND(AA15="Alta",AC15="Mayor"),AND(AA15="Muy Alta",AC15="Leve"),AND(AA15="Muy Alta",AC15="Menor"),AND(AA15="Muy Alta",AC15="Moderado"),AND(AA15="Muy Alta",AC15="Mayor")),"Alto",IF(OR(AND(AA15="Muy Baja",AC15="Catastrófico"),AND(AA15="Baja",AC15="Catastrófico"),AND(AA15="Media",AC15="Catastrófico"),AND(AA15="Alta",AC15="Catastrófico"),AND(AA15="Muy Alta",AC15="Catastrófico")),"Extremo","")))),"")</f>
        <v>Moderado</v>
      </c>
      <c r="AF15" s="116" t="s">
        <v>130</v>
      </c>
      <c r="AG15" s="121" t="s">
        <v>218</v>
      </c>
      <c r="AH15" s="149" t="s">
        <v>219</v>
      </c>
      <c r="AI15" s="123">
        <v>44423</v>
      </c>
      <c r="AJ15" s="123" t="s">
        <v>213</v>
      </c>
      <c r="AK15" s="121"/>
      <c r="AL15" s="122" t="s">
        <v>39</v>
      </c>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row>
    <row r="16" spans="1:70" ht="59.25" customHeight="1" x14ac:dyDescent="0.3">
      <c r="A16" s="222"/>
      <c r="B16" s="229"/>
      <c r="C16" s="226"/>
      <c r="D16" s="223"/>
      <c r="E16" s="213"/>
      <c r="F16" s="213"/>
      <c r="G16" s="223"/>
      <c r="H16" s="215"/>
      <c r="I16" s="224"/>
      <c r="J16" s="220"/>
      <c r="K16" s="219"/>
      <c r="L16" s="218"/>
      <c r="M16" s="219">
        <f ca="1">IF(NOT(ISERROR(MATCH(L16,_xlfn.ANCHORARRAY(E27),0))),K29&amp;"Por favor no seleccionar los criterios de impacto",L16)</f>
        <v>0</v>
      </c>
      <c r="N16" s="220"/>
      <c r="O16" s="219"/>
      <c r="P16" s="221"/>
      <c r="Q16" s="113">
        <v>2</v>
      </c>
      <c r="R16" s="114" t="s">
        <v>257</v>
      </c>
      <c r="S16" s="115" t="str">
        <f>IF(OR(T16="Preventivo",T16="Detectivo"),"Probabilidad",IF(T16="Correctivo","Impacto",""))</f>
        <v>Probabilidad</v>
      </c>
      <c r="T16" s="116" t="s">
        <v>13</v>
      </c>
      <c r="U16" s="116" t="s">
        <v>8</v>
      </c>
      <c r="V16" s="117" t="str">
        <f t="shared" ref="V16:V20" si="4">IF(AND(T16="Preventivo",U16="Automático"),"50%",IF(AND(T16="Preventivo",U16="Manual"),"40%",IF(AND(T16="Detectivo",U16="Automático"),"40%",IF(AND(T16="Detectivo",U16="Manual"),"30%",IF(AND(T16="Correctivo",U16="Automático"),"35%",IF(AND(T16="Correctivo",U16="Manual"),"25%",""))))))</f>
        <v>40%</v>
      </c>
      <c r="W16" s="116" t="s">
        <v>18</v>
      </c>
      <c r="X16" s="116" t="s">
        <v>21</v>
      </c>
      <c r="Y16" s="116" t="s">
        <v>115</v>
      </c>
      <c r="Z16" s="118">
        <f>IFERROR(IF(AND(S15="Probabilidad",S16="Probabilidad"),(AB15-(+AB15*V16)),IF(S16="Probabilidad",(K15-(+K15*V16)),IF(S16="Impacto",AB15,""))),"")</f>
        <v>0.216</v>
      </c>
      <c r="AA16" s="119" t="str">
        <f t="shared" si="0"/>
        <v>Baja</v>
      </c>
      <c r="AB16" s="117">
        <f t="shared" ref="AB16:AB20" si="5">+Z16</f>
        <v>0.216</v>
      </c>
      <c r="AC16" s="119" t="str">
        <f t="shared" si="2"/>
        <v>Menor</v>
      </c>
      <c r="AD16" s="117">
        <f>IFERROR(IF(AND(S15="Impacto",S16="Impacto"),(AD9-(+AD9*V16)),IF(S16="Impacto",($O$15-(+$O$15*V16)),IF(S16="Probabilidad",AD9,""))),"")</f>
        <v>0.4</v>
      </c>
      <c r="AE16" s="120" t="str">
        <f t="shared" ref="AE16:AE17" si="6">IFERROR(IF(OR(AND(AA16="Muy Baja",AC16="Leve"),AND(AA16="Muy Baja",AC16="Menor"),AND(AA16="Baja",AC16="Leve")),"Bajo",IF(OR(AND(AA16="Muy baja",AC16="Moderado"),AND(AA16="Baja",AC16="Menor"),AND(AA16="Baja",AC16="Moderado"),AND(AA16="Media",AC16="Leve"),AND(AA16="Media",AC16="Menor"),AND(AA16="Media",AC16="Moderado"),AND(AA16="Alta",AC16="Leve"),AND(AA16="Alta",AC16="Menor")),"Moderado",IF(OR(AND(AA16="Muy Baja",AC16="Mayor"),AND(AA16="Baja",AC16="Mayor"),AND(AA16="Media",AC16="Mayor"),AND(AA16="Alta",AC16="Moderado"),AND(AA16="Alta",AC16="Mayor"),AND(AA16="Muy Alta",AC16="Leve"),AND(AA16="Muy Alta",AC16="Menor"),AND(AA16="Muy Alta",AC16="Moderado"),AND(AA16="Muy Alta",AC16="Mayor")),"Alto",IF(OR(AND(AA16="Muy Baja",AC16="Catastrófico"),AND(AA16="Baja",AC16="Catastrófico"),AND(AA16="Media",AC16="Catastrófico"),AND(AA16="Alta",AC16="Catastrófico"),AND(AA16="Muy Alta",AC16="Catastrófico")),"Extremo","")))),"")</f>
        <v>Moderado</v>
      </c>
      <c r="AF16" s="116" t="s">
        <v>130</v>
      </c>
      <c r="AG16" s="152" t="s">
        <v>215</v>
      </c>
      <c r="AH16" s="152" t="s">
        <v>214</v>
      </c>
      <c r="AI16" s="123">
        <v>44423</v>
      </c>
      <c r="AJ16" s="123">
        <v>44560</v>
      </c>
      <c r="AK16" s="121"/>
      <c r="AL16" s="122" t="s">
        <v>39</v>
      </c>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row>
    <row r="17" spans="1:70" ht="67.5" customHeight="1" x14ac:dyDescent="0.3">
      <c r="A17" s="222"/>
      <c r="B17" s="229"/>
      <c r="C17" s="226"/>
      <c r="D17" s="223"/>
      <c r="E17" s="213"/>
      <c r="F17" s="213"/>
      <c r="G17" s="223"/>
      <c r="H17" s="215"/>
      <c r="I17" s="224"/>
      <c r="J17" s="220"/>
      <c r="K17" s="219"/>
      <c r="L17" s="218"/>
      <c r="M17" s="219">
        <f ca="1">IF(NOT(ISERROR(MATCH(L17,_xlfn.ANCHORARRAY(E28),0))),K30&amp;"Por favor no seleccionar los criterios de impacto",L17)</f>
        <v>0</v>
      </c>
      <c r="N17" s="220"/>
      <c r="O17" s="219"/>
      <c r="P17" s="221"/>
      <c r="Q17" s="113">
        <v>3</v>
      </c>
      <c r="R17" s="126"/>
      <c r="S17" s="115" t="str">
        <f>IF(OR(T17="Preventivo",T17="Detectivo"),"Probabilidad",IF(T17="Correctivo","Impacto",""))</f>
        <v/>
      </c>
      <c r="T17" s="116"/>
      <c r="U17" s="116"/>
      <c r="V17" s="117" t="str">
        <f t="shared" si="4"/>
        <v/>
      </c>
      <c r="W17" s="116"/>
      <c r="X17" s="116"/>
      <c r="Y17" s="116"/>
      <c r="Z17" s="118" t="str">
        <f>IFERROR(IF(AND(S16="Probabilidad",S17="Probabilidad"),(AB16-(+AB16*V17)),IF(AND(S16="Impacto",S17="Probabilidad"),(AB15-(+AB15*V17)),IF(S17="Impacto",AB16,""))),"")</f>
        <v/>
      </c>
      <c r="AA17" s="119" t="str">
        <f t="shared" si="0"/>
        <v/>
      </c>
      <c r="AB17" s="117" t="str">
        <f t="shared" si="5"/>
        <v/>
      </c>
      <c r="AC17" s="119" t="str">
        <f t="shared" si="2"/>
        <v/>
      </c>
      <c r="AD17" s="117" t="str">
        <f>IFERROR(IF(AND(S16="Impacto",S17="Impacto"),(AD16-(+AD16*V17)),IF(AND(S16="Probabilidad",S17="Impacto"),(AD15-(+AD15*V17)),IF(S17="Probabilidad",AD16,""))),"")</f>
        <v/>
      </c>
      <c r="AE17" s="120" t="str">
        <f t="shared" si="6"/>
        <v/>
      </c>
      <c r="AF17" s="116"/>
      <c r="AG17" s="152" t="s">
        <v>220</v>
      </c>
      <c r="AH17" s="152" t="s">
        <v>214</v>
      </c>
      <c r="AI17" s="123">
        <v>44423</v>
      </c>
      <c r="AJ17" s="123">
        <v>44560</v>
      </c>
      <c r="AK17" s="121"/>
      <c r="AL17" s="159" t="s">
        <v>39</v>
      </c>
      <c r="AM17" s="109"/>
      <c r="AN17" s="109"/>
      <c r="AO17" s="109"/>
      <c r="AP17" s="109"/>
      <c r="AQ17" s="109"/>
      <c r="AR17" s="109"/>
      <c r="AS17" s="109"/>
      <c r="AT17" s="109"/>
      <c r="AU17" s="109"/>
      <c r="AV17" s="109"/>
      <c r="AW17" s="109"/>
      <c r="AX17" s="109"/>
      <c r="AY17" s="109"/>
      <c r="AZ17" s="109"/>
      <c r="BA17" s="109"/>
      <c r="BB17" s="109"/>
      <c r="BC17" s="109"/>
      <c r="BD17" s="109"/>
      <c r="BE17" s="109"/>
      <c r="BF17" s="109"/>
      <c r="BG17" s="109"/>
      <c r="BH17" s="109"/>
      <c r="BI17" s="109"/>
      <c r="BJ17" s="109"/>
      <c r="BK17" s="109"/>
      <c r="BL17" s="109"/>
      <c r="BM17" s="109"/>
      <c r="BN17" s="109"/>
      <c r="BO17" s="109"/>
      <c r="BP17" s="109"/>
      <c r="BQ17" s="109"/>
      <c r="BR17" s="109"/>
    </row>
    <row r="18" spans="1:70" ht="14.45" customHeight="1" x14ac:dyDescent="0.3">
      <c r="A18" s="222"/>
      <c r="B18" s="229"/>
      <c r="C18" s="226"/>
      <c r="D18" s="223"/>
      <c r="E18" s="213"/>
      <c r="F18" s="213"/>
      <c r="G18" s="223"/>
      <c r="H18" s="215"/>
      <c r="I18" s="224"/>
      <c r="J18" s="220"/>
      <c r="K18" s="219"/>
      <c r="L18" s="218"/>
      <c r="M18" s="219">
        <f ca="1">IF(NOT(ISERROR(MATCH(L18,_xlfn.ANCHORARRAY(E29),0))),K31&amp;"Por favor no seleccionar los criterios de impacto",L18)</f>
        <v>0</v>
      </c>
      <c r="N18" s="220"/>
      <c r="O18" s="219"/>
      <c r="P18" s="221"/>
      <c r="Q18" s="113">
        <v>4</v>
      </c>
      <c r="R18" s="114"/>
      <c r="S18" s="115" t="str">
        <f t="shared" ref="S18:S20" si="7">IF(OR(T18="Preventivo",T18="Detectivo"),"Probabilidad",IF(T18="Correctivo","Impacto",""))</f>
        <v/>
      </c>
      <c r="T18" s="116"/>
      <c r="U18" s="116"/>
      <c r="V18" s="117" t="str">
        <f t="shared" si="4"/>
        <v/>
      </c>
      <c r="W18" s="116"/>
      <c r="X18" s="116"/>
      <c r="Y18" s="116"/>
      <c r="Z18" s="118" t="str">
        <f t="shared" ref="Z18:Z20" si="8">IFERROR(IF(AND(S17="Probabilidad",S18="Probabilidad"),(AB17-(+AB17*V18)),IF(AND(S17="Impacto",S18="Probabilidad"),(AB16-(+AB16*V18)),IF(S18="Impacto",AB17,""))),"")</f>
        <v/>
      </c>
      <c r="AA18" s="119" t="str">
        <f t="shared" si="0"/>
        <v/>
      </c>
      <c r="AB18" s="117" t="str">
        <f t="shared" si="5"/>
        <v/>
      </c>
      <c r="AC18" s="119" t="str">
        <f t="shared" si="2"/>
        <v/>
      </c>
      <c r="AD18" s="117" t="str">
        <f t="shared" ref="AD18:AD20" si="9">IFERROR(IF(AND(S17="Impacto",S18="Impacto"),(AD17-(+AD17*V18)),IF(AND(S17="Probabilidad",S18="Impacto"),(AD16-(+AD16*V18)),IF(S18="Probabilidad",AD17,""))),"")</f>
        <v/>
      </c>
      <c r="AE18" s="120" t="str">
        <f>IFERROR(IF(OR(AND(AA18="Muy Baja",AC18="Leve"),AND(AA18="Muy Baja",AC18="Menor"),AND(AA18="Baja",AC18="Leve")),"Bajo",IF(OR(AND(AA18="Muy baja",AC18="Moderado"),AND(AA18="Baja",AC18="Menor"),AND(AA18="Baja",AC18="Moderado"),AND(AA18="Media",AC18="Leve"),AND(AA18="Media",AC18="Menor"),AND(AA18="Media",AC18="Moderado"),AND(AA18="Alta",AC18="Leve"),AND(AA18="Alta",AC18="Menor")),"Moderado",IF(OR(AND(AA18="Muy Baja",AC18="Mayor"),AND(AA18="Baja",AC18="Mayor"),AND(AA18="Media",AC18="Mayor"),AND(AA18="Alta",AC18="Moderado"),AND(AA18="Alta",AC18="Mayor"),AND(AA18="Muy Alta",AC18="Leve"),AND(AA18="Muy Alta",AC18="Menor"),AND(AA18="Muy Alta",AC18="Moderado"),AND(AA18="Muy Alta",AC18="Mayor")),"Alto",IF(OR(AND(AA18="Muy Baja",AC18="Catastrófico"),AND(AA18="Baja",AC18="Catastrófico"),AND(AA18="Media",AC18="Catastrófico"),AND(AA18="Alta",AC18="Catastrófico"),AND(AA18="Muy Alta",AC18="Catastrófico")),"Extremo","")))),"")</f>
        <v/>
      </c>
      <c r="AF18" s="116"/>
      <c r="AG18" s="121"/>
      <c r="AH18" s="122"/>
      <c r="AI18" s="123"/>
      <c r="AJ18" s="123"/>
      <c r="AK18" s="121"/>
      <c r="AL18" s="122"/>
      <c r="AM18" s="109"/>
      <c r="AN18" s="109"/>
      <c r="AO18" s="109"/>
      <c r="AP18" s="109"/>
      <c r="AQ18" s="109"/>
      <c r="AR18" s="109"/>
      <c r="AS18" s="109"/>
      <c r="AT18" s="109"/>
      <c r="AU18" s="109"/>
      <c r="AV18" s="109"/>
      <c r="AW18" s="109"/>
      <c r="AX18" s="109"/>
      <c r="AY18" s="109"/>
      <c r="AZ18" s="109"/>
      <c r="BA18" s="109"/>
      <c r="BB18" s="109"/>
      <c r="BC18" s="109"/>
      <c r="BD18" s="109"/>
      <c r="BE18" s="109"/>
      <c r="BF18" s="109"/>
      <c r="BG18" s="109"/>
      <c r="BH18" s="109"/>
      <c r="BI18" s="109"/>
      <c r="BJ18" s="109"/>
      <c r="BK18" s="109"/>
      <c r="BL18" s="109"/>
      <c r="BM18" s="109"/>
      <c r="BN18" s="109"/>
      <c r="BO18" s="109"/>
      <c r="BP18" s="109"/>
      <c r="BQ18" s="109"/>
      <c r="BR18" s="109"/>
    </row>
    <row r="19" spans="1:70" ht="14.45" customHeight="1" x14ac:dyDescent="0.3">
      <c r="A19" s="222"/>
      <c r="B19" s="229"/>
      <c r="C19" s="226"/>
      <c r="D19" s="223"/>
      <c r="E19" s="213"/>
      <c r="F19" s="213"/>
      <c r="G19" s="223"/>
      <c r="H19" s="215"/>
      <c r="I19" s="224"/>
      <c r="J19" s="220"/>
      <c r="K19" s="219"/>
      <c r="L19" s="218"/>
      <c r="M19" s="219">
        <f ca="1">IF(NOT(ISERROR(MATCH(L19,_xlfn.ANCHORARRAY(E30),0))),K32&amp;"Por favor no seleccionar los criterios de impacto",L19)</f>
        <v>0</v>
      </c>
      <c r="N19" s="220"/>
      <c r="O19" s="219"/>
      <c r="P19" s="221"/>
      <c r="Q19" s="113">
        <v>5</v>
      </c>
      <c r="R19" s="114"/>
      <c r="S19" s="115" t="str">
        <f t="shared" si="7"/>
        <v/>
      </c>
      <c r="T19" s="116"/>
      <c r="U19" s="116"/>
      <c r="V19" s="117" t="str">
        <f t="shared" si="4"/>
        <v/>
      </c>
      <c r="W19" s="116"/>
      <c r="X19" s="116"/>
      <c r="Y19" s="116"/>
      <c r="Z19" s="118" t="str">
        <f t="shared" si="8"/>
        <v/>
      </c>
      <c r="AA19" s="119" t="str">
        <f t="shared" si="0"/>
        <v/>
      </c>
      <c r="AB19" s="117" t="str">
        <f t="shared" si="5"/>
        <v/>
      </c>
      <c r="AC19" s="119" t="str">
        <f t="shared" si="2"/>
        <v/>
      </c>
      <c r="AD19" s="117" t="str">
        <f t="shared" si="9"/>
        <v/>
      </c>
      <c r="AE19" s="120" t="str">
        <f t="shared" ref="AE19:AE20" si="10">IFERROR(IF(OR(AND(AA19="Muy Baja",AC19="Leve"),AND(AA19="Muy Baja",AC19="Menor"),AND(AA19="Baja",AC19="Leve")),"Bajo",IF(OR(AND(AA19="Muy baja",AC19="Moderado"),AND(AA19="Baja",AC19="Menor"),AND(AA19="Baja",AC19="Moderado"),AND(AA19="Media",AC19="Leve"),AND(AA19="Media",AC19="Menor"),AND(AA19="Media",AC19="Moderado"),AND(AA19="Alta",AC19="Leve"),AND(AA19="Alta",AC19="Menor")),"Moderado",IF(OR(AND(AA19="Muy Baja",AC19="Mayor"),AND(AA19="Baja",AC19="Mayor"),AND(AA19="Media",AC19="Mayor"),AND(AA19="Alta",AC19="Moderado"),AND(AA19="Alta",AC19="Mayor"),AND(AA19="Muy Alta",AC19="Leve"),AND(AA19="Muy Alta",AC19="Menor"),AND(AA19="Muy Alta",AC19="Moderado"),AND(AA19="Muy Alta",AC19="Mayor")),"Alto",IF(OR(AND(AA19="Muy Baja",AC19="Catastrófico"),AND(AA19="Baja",AC19="Catastrófico"),AND(AA19="Media",AC19="Catastrófico"),AND(AA19="Alta",AC19="Catastrófico"),AND(AA19="Muy Alta",AC19="Catastrófico")),"Extremo","")))),"")</f>
        <v/>
      </c>
      <c r="AF19" s="116"/>
      <c r="AG19" s="121"/>
      <c r="AH19" s="122"/>
      <c r="AI19" s="123"/>
      <c r="AJ19" s="123"/>
      <c r="AK19" s="121"/>
      <c r="AL19" s="122"/>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09"/>
      <c r="BR19" s="109"/>
    </row>
    <row r="20" spans="1:70" ht="65.25" customHeight="1" x14ac:dyDescent="0.3">
      <c r="A20" s="222"/>
      <c r="B20" s="230"/>
      <c r="C20" s="227"/>
      <c r="D20" s="223"/>
      <c r="E20" s="213"/>
      <c r="F20" s="213"/>
      <c r="G20" s="223"/>
      <c r="H20" s="216"/>
      <c r="I20" s="224"/>
      <c r="J20" s="220"/>
      <c r="K20" s="219"/>
      <c r="L20" s="218"/>
      <c r="M20" s="219">
        <f ca="1">IF(NOT(ISERROR(MATCH(L20,_xlfn.ANCHORARRAY(E31),0))),K39&amp;"Por favor no seleccionar los criterios de impacto",L20)</f>
        <v>0</v>
      </c>
      <c r="N20" s="220"/>
      <c r="O20" s="219"/>
      <c r="P20" s="221"/>
      <c r="Q20" s="113">
        <v>6</v>
      </c>
      <c r="R20" s="114"/>
      <c r="S20" s="115" t="str">
        <f t="shared" si="7"/>
        <v/>
      </c>
      <c r="T20" s="116"/>
      <c r="U20" s="116"/>
      <c r="V20" s="117" t="str">
        <f t="shared" si="4"/>
        <v/>
      </c>
      <c r="W20" s="116"/>
      <c r="X20" s="116"/>
      <c r="Y20" s="116"/>
      <c r="Z20" s="118" t="str">
        <f t="shared" si="8"/>
        <v/>
      </c>
      <c r="AA20" s="119" t="str">
        <f t="shared" si="0"/>
        <v/>
      </c>
      <c r="AB20" s="117" t="str">
        <f t="shared" si="5"/>
        <v/>
      </c>
      <c r="AC20" s="119" t="str">
        <f t="shared" si="2"/>
        <v/>
      </c>
      <c r="AD20" s="117" t="str">
        <f t="shared" si="9"/>
        <v/>
      </c>
      <c r="AE20" s="120" t="str">
        <f t="shared" si="10"/>
        <v/>
      </c>
      <c r="AF20" s="116"/>
      <c r="AG20" s="121"/>
      <c r="AH20" s="122"/>
      <c r="AI20" s="123"/>
      <c r="AJ20" s="123"/>
      <c r="AK20" s="121"/>
      <c r="AL20" s="122"/>
      <c r="AM20" s="109"/>
      <c r="AN20" s="109"/>
      <c r="AO20" s="109"/>
      <c r="AP20" s="109"/>
      <c r="AQ20" s="109"/>
      <c r="AR20" s="109"/>
      <c r="AS20" s="109"/>
      <c r="AT20" s="109"/>
      <c r="AU20" s="109"/>
      <c r="AV20" s="109"/>
      <c r="AW20" s="109"/>
      <c r="AX20" s="109"/>
      <c r="AY20" s="109"/>
      <c r="AZ20" s="109"/>
      <c r="BA20" s="109"/>
      <c r="BB20" s="109"/>
      <c r="BC20" s="109"/>
      <c r="BD20" s="109"/>
      <c r="BE20" s="109"/>
      <c r="BF20" s="109"/>
      <c r="BG20" s="109"/>
      <c r="BH20" s="109"/>
      <c r="BI20" s="109"/>
      <c r="BJ20" s="109"/>
      <c r="BK20" s="109"/>
      <c r="BL20" s="109"/>
      <c r="BM20" s="109"/>
      <c r="BN20" s="109"/>
      <c r="BO20" s="109"/>
      <c r="BP20" s="109"/>
      <c r="BQ20" s="109"/>
      <c r="BR20" s="109"/>
    </row>
    <row r="21" spans="1:70" ht="108.75" customHeight="1" x14ac:dyDescent="0.3">
      <c r="A21" s="222">
        <v>3</v>
      </c>
      <c r="B21" s="228"/>
      <c r="C21" s="225" t="s">
        <v>238</v>
      </c>
      <c r="D21" s="223" t="s">
        <v>248</v>
      </c>
      <c r="E21" s="213" t="s">
        <v>249</v>
      </c>
      <c r="F21" s="213" t="s">
        <v>247</v>
      </c>
      <c r="G21" s="223" t="s">
        <v>252</v>
      </c>
      <c r="H21" s="214" t="s">
        <v>210</v>
      </c>
      <c r="I21" s="224">
        <v>50</v>
      </c>
      <c r="J21" s="220" t="str">
        <f>IF(I21&lt;=0,"",IF(I21&lt;=2,"Muy Baja",IF(I21&lt;=24,"Baja",IF(I21&lt;=500,"Media",IF(I21&lt;=5000,"Alta","Muy Alta")))))</f>
        <v>Media</v>
      </c>
      <c r="K21" s="219">
        <f>IF(J21="","",IF(J21="Muy Baja",0.2,IF(J21="Baja",0.4,IF(J21="Media",0.6,IF(J21="Alta",0.8,IF(J21="Muy Alta",1,))))))</f>
        <v>0.6</v>
      </c>
      <c r="L21" s="218" t="s">
        <v>143</v>
      </c>
      <c r="M21" s="219" t="str">
        <f>IF(NOT(ISERROR(MATCH(L21,'Tabla Impacto'!$B$221:$B$223,0))),'Tabla Impacto'!$F$223&amp;"Por favor no seleccionar los criterios de impacto(Afectación Económica o presupuestal y Pérdida Reputacional)",L21)</f>
        <v xml:space="preserve">     Entre 10 y 50 SMLMV </v>
      </c>
      <c r="N21" s="220" t="str">
        <f>IF(OR(M21='Tabla Impacto'!$C$11,M21='Tabla Impacto'!$D$11),"Leve",IF(OR(M21='Tabla Impacto'!$C$12,M21='Tabla Impacto'!$D$12),"Menor",IF(OR(M21='Tabla Impacto'!$C$13,M21='Tabla Impacto'!$D$13),"Moderado",IF(OR(M21='Tabla Impacto'!$C$14,M21='Tabla Impacto'!$D$14),"Mayor",IF(OR(M21='Tabla Impacto'!$C$15,M21='Tabla Impacto'!$D$15),"Catastrófico","")))))</f>
        <v>Menor</v>
      </c>
      <c r="O21" s="219">
        <f>IF(N21="","",IF(N21="Leve",0.2,IF(N21="Menor",0.4,IF(N21="Moderado",0.6,IF(N21="Mayor",0.8,IF(N21="Catastrófico",1,))))))</f>
        <v>0.4</v>
      </c>
      <c r="P21" s="221" t="str">
        <f>IF(OR(AND(J21="Muy Baja",N21="Leve"),AND(J21="Muy Baja",N21="Menor"),AND(J21="Baja",N21="Leve")),"Bajo",IF(OR(AND(J21="Muy baja",N21="Moderado"),AND(J21="Baja",N21="Menor"),AND(J21="Baja",N21="Moderado"),AND(J21="Media",N21="Leve"),AND(J21="Media",N21="Menor"),AND(J21="Media",N21="Moderado"),AND(J21="Alta",N21="Leve"),AND(J21="Alta",N21="Menor")),"Moderado",IF(OR(AND(J21="Muy Baja",N21="Mayor"),AND(J21="Baja",N21="Mayor"),AND(J21="Media",N21="Mayor"),AND(J21="Alta",N21="Moderado"),AND(J21="Alta",N21="Mayor"),AND(J21="Muy Alta",N21="Leve"),AND(J21="Muy Alta",N21="Menor"),AND(J21="Muy Alta",N21="Moderado"),AND(J21="Muy Alta",N21="Mayor")),"Alto",IF(OR(AND(J21="Muy Baja",N21="Catastrófico"),AND(J21="Baja",N21="Catastrófico"),AND(J21="Media",N21="Catastrófico"),AND(J21="Alta",N21="Catastrófico"),AND(J21="Muy Alta",N21="Catastrófico")),"Extremo",""))))</f>
        <v>Moderado</v>
      </c>
      <c r="Q21" s="113">
        <v>1</v>
      </c>
      <c r="R21" s="114" t="s">
        <v>254</v>
      </c>
      <c r="S21" s="115" t="str">
        <f>IF(OR(T21="Preventivo",T21="Detectivo"),"Probabilidad",IF(T21="Correctivo","Impacto",""))</f>
        <v>Probabilidad</v>
      </c>
      <c r="T21" s="116" t="s">
        <v>14</v>
      </c>
      <c r="U21" s="116" t="s">
        <v>8</v>
      </c>
      <c r="V21" s="117" t="str">
        <f>IF(AND(T21="Preventivo",U21="Automático"),"50%",IF(AND(T21="Preventivo",U21="Manual"),"40%",IF(AND(T21="Detectivo",U21="Automático"),"40%",IF(AND(T21="Detectivo",U21="Manual"),"30%",IF(AND(T21="Correctivo",U21="Automático"),"35%",IF(AND(T21="Correctivo",U21="Manual"),"25%",""))))))</f>
        <v>30%</v>
      </c>
      <c r="W21" s="116" t="s">
        <v>18</v>
      </c>
      <c r="X21" s="116" t="s">
        <v>21</v>
      </c>
      <c r="Y21" s="116" t="s">
        <v>115</v>
      </c>
      <c r="Z21" s="118">
        <f>IFERROR(IF(S21="Probabilidad",(K21-(+K21*V21)),IF(S21="Impacto",K21,"")),"")</f>
        <v>0.42</v>
      </c>
      <c r="AA21" s="119" t="str">
        <f>IFERROR(IF(Z21="","",IF(Z21&lt;=0.2,"Muy Baja",IF(Z21&lt;=0.4,"Baja",IF(Z21&lt;=0.6,"Media",IF(Z21&lt;=0.8,"Alta","Muy Alta"))))),"")</f>
        <v>Media</v>
      </c>
      <c r="AB21" s="117">
        <f>+Z21</f>
        <v>0.42</v>
      </c>
      <c r="AC21" s="119" t="str">
        <f>IFERROR(IF(AD21="","",IF(AD21&lt;=0.2,"Leve",IF(AD21&lt;=0.4,"Menor",IF(AD21&lt;=0.6,"Moderado",IF(AD21&lt;=0.8,"Mayor","Catastrófico"))))),"")</f>
        <v>Menor</v>
      </c>
      <c r="AD21" s="117">
        <f>IFERROR(IF(S21="Impacto",(O21-(+O21*V21)),IF(S21="Probabilidad",O21,"")),"")</f>
        <v>0.4</v>
      </c>
      <c r="AE21" s="120" t="str">
        <f>IFERROR(IF(OR(AND(AA21="Muy Baja",AC21="Leve"),AND(AA21="Muy Baja",AC21="Menor"),AND(AA21="Baja",AC21="Leve")),"Bajo",IF(OR(AND(AA21="Muy baja",AC21="Moderado"),AND(AA21="Baja",AC21="Menor"),AND(AA21="Baja",AC21="Moderado"),AND(AA21="Media",AC21="Leve"),AND(AA21="Media",AC21="Menor"),AND(AA21="Media",AC21="Moderado"),AND(AA21="Alta",AC21="Leve"),AND(AA21="Alta",AC21="Menor")),"Moderado",IF(OR(AND(AA21="Muy Baja",AC21="Mayor"),AND(AA21="Baja",AC21="Mayor"),AND(AA21="Media",AC21="Mayor"),AND(AA21="Alta",AC21="Moderado"),AND(AA21="Alta",AC21="Mayor"),AND(AA21="Muy Alta",AC21="Leve"),AND(AA21="Muy Alta",AC21="Menor"),AND(AA21="Muy Alta",AC21="Moderado"),AND(AA21="Muy Alta",AC21="Mayor")),"Alto",IF(OR(AND(AA21="Muy Baja",AC21="Catastrófico"),AND(AA21="Baja",AC21="Catastrófico"),AND(AA21="Media",AC21="Catastrófico"),AND(AA21="Alta",AC21="Catastrófico"),AND(AA21="Muy Alta",AC21="Catastrófico")),"Extremo","")))),"")</f>
        <v>Moderado</v>
      </c>
      <c r="AF21" s="116" t="s">
        <v>130</v>
      </c>
      <c r="AG21" s="150" t="s">
        <v>222</v>
      </c>
      <c r="AH21" s="152" t="s">
        <v>225</v>
      </c>
      <c r="AI21" s="123">
        <v>44423</v>
      </c>
      <c r="AJ21" s="123">
        <v>44560</v>
      </c>
      <c r="AK21" s="121"/>
      <c r="AL21" s="122" t="s">
        <v>39</v>
      </c>
      <c r="AM21" s="109"/>
      <c r="AN21" s="109"/>
      <c r="AO21" s="109"/>
      <c r="AP21" s="109"/>
      <c r="AQ21" s="109"/>
      <c r="AR21" s="109"/>
      <c r="AS21" s="109"/>
      <c r="AT21" s="109"/>
      <c r="AU21" s="109"/>
      <c r="AV21" s="109"/>
      <c r="AW21" s="109"/>
      <c r="AX21" s="109"/>
      <c r="AY21" s="109"/>
      <c r="AZ21" s="109"/>
      <c r="BA21" s="109"/>
      <c r="BB21" s="109"/>
      <c r="BC21" s="109"/>
      <c r="BD21" s="109"/>
      <c r="BE21" s="109"/>
      <c r="BF21" s="109"/>
      <c r="BG21" s="109"/>
      <c r="BH21" s="109"/>
      <c r="BI21" s="109"/>
      <c r="BJ21" s="109"/>
      <c r="BK21" s="109"/>
      <c r="BL21" s="109"/>
      <c r="BM21" s="109"/>
      <c r="BN21" s="109"/>
      <c r="BO21" s="109"/>
      <c r="BP21" s="109"/>
      <c r="BQ21" s="109"/>
      <c r="BR21" s="109"/>
    </row>
    <row r="22" spans="1:70" ht="101.25" customHeight="1" x14ac:dyDescent="0.3">
      <c r="A22" s="222"/>
      <c r="B22" s="229"/>
      <c r="C22" s="226"/>
      <c r="D22" s="223"/>
      <c r="E22" s="213"/>
      <c r="F22" s="213"/>
      <c r="G22" s="223"/>
      <c r="H22" s="215"/>
      <c r="I22" s="224"/>
      <c r="J22" s="220"/>
      <c r="K22" s="219"/>
      <c r="L22" s="218"/>
      <c r="M22" s="219">
        <f ca="1">IF(NOT(ISERROR(MATCH(L22,_xlfn.ANCHORARRAY(E39),0))),K41&amp;"Por favor no seleccionar los criterios de impacto",L22)</f>
        <v>0</v>
      </c>
      <c r="N22" s="220"/>
      <c r="O22" s="219"/>
      <c r="P22" s="221"/>
      <c r="Q22" s="113">
        <v>2</v>
      </c>
      <c r="R22" s="114" t="s">
        <v>255</v>
      </c>
      <c r="S22" s="115" t="str">
        <f>IF(OR(T22="Preventivo",T22="Detectivo"),"Probabilidad",IF(T22="Correctivo","Impacto",""))</f>
        <v>Probabilidad</v>
      </c>
      <c r="T22" s="116" t="s">
        <v>13</v>
      </c>
      <c r="U22" s="116" t="s">
        <v>8</v>
      </c>
      <c r="V22" s="117" t="str">
        <f t="shared" ref="V22:V26" si="11">IF(AND(T22="Preventivo",U22="Automático"),"50%",IF(AND(T22="Preventivo",U22="Manual"),"40%",IF(AND(T22="Detectivo",U22="Automático"),"40%",IF(AND(T22="Detectivo",U22="Manual"),"30%",IF(AND(T22="Correctivo",U22="Automático"),"35%",IF(AND(T22="Correctivo",U22="Manual"),"25%",""))))))</f>
        <v>40%</v>
      </c>
      <c r="W22" s="116" t="s">
        <v>19</v>
      </c>
      <c r="X22" s="116" t="s">
        <v>21</v>
      </c>
      <c r="Y22" s="116" t="s">
        <v>115</v>
      </c>
      <c r="Z22" s="127">
        <f>IFERROR(IF(AND(S21="Probabilidad",S22="Probabilidad"),(AB21-(+AB21*V22)),IF(S22="Probabilidad",(K21-(+K21*V22)),IF(S22="Impacto",AB21,""))),"")</f>
        <v>0.252</v>
      </c>
      <c r="AA22" s="119" t="str">
        <f t="shared" si="0"/>
        <v>Baja</v>
      </c>
      <c r="AB22" s="117">
        <f t="shared" ref="AB22:AB26" si="12">+Z22</f>
        <v>0.252</v>
      </c>
      <c r="AC22" s="119" t="str">
        <f t="shared" si="2"/>
        <v>Menor</v>
      </c>
      <c r="AD22" s="117">
        <f>IFERROR(IF(AND(S21="Impacto",S22="Impacto"),(AD15-(+AD15*V22)),IF(S22="Impacto",($O$21-(+$O$21*V22)),IF(S22="Probabilidad",AD15,""))),"")</f>
        <v>0.4</v>
      </c>
      <c r="AE22" s="120" t="str">
        <f t="shared" ref="AE22:AE23" si="13">IFERROR(IF(OR(AND(AA22="Muy Baja",AC22="Leve"),AND(AA22="Muy Baja",AC22="Menor"),AND(AA22="Baja",AC22="Leve")),"Bajo",IF(OR(AND(AA22="Muy baja",AC22="Moderado"),AND(AA22="Baja",AC22="Menor"),AND(AA22="Baja",AC22="Moderado"),AND(AA22="Media",AC22="Leve"),AND(AA22="Media",AC22="Menor"),AND(AA22="Media",AC22="Moderado"),AND(AA22="Alta",AC22="Leve"),AND(AA22="Alta",AC22="Menor")),"Moderado",IF(OR(AND(AA22="Muy Baja",AC22="Mayor"),AND(AA22="Baja",AC22="Mayor"),AND(AA22="Media",AC22="Mayor"),AND(AA22="Alta",AC22="Moderado"),AND(AA22="Alta",AC22="Mayor"),AND(AA22="Muy Alta",AC22="Leve"),AND(AA22="Muy Alta",AC22="Menor"),AND(AA22="Muy Alta",AC22="Moderado"),AND(AA22="Muy Alta",AC22="Mayor")),"Alto",IF(OR(AND(AA22="Muy Baja",AC22="Catastrófico"),AND(AA22="Baja",AC22="Catastrófico"),AND(AA22="Media",AC22="Catastrófico"),AND(AA22="Alta",AC22="Catastrófico"),AND(AA22="Muy Alta",AC22="Catastrófico")),"Extremo","")))),"")</f>
        <v>Moderado</v>
      </c>
      <c r="AF22" s="116" t="s">
        <v>130</v>
      </c>
      <c r="AG22" s="150" t="s">
        <v>223</v>
      </c>
      <c r="AH22" s="152" t="s">
        <v>224</v>
      </c>
      <c r="AI22" s="123">
        <v>44423</v>
      </c>
      <c r="AJ22" s="123">
        <v>44560</v>
      </c>
      <c r="AK22" s="121"/>
      <c r="AL22" s="122" t="s">
        <v>40</v>
      </c>
      <c r="AM22" s="109"/>
      <c r="AN22" s="109"/>
      <c r="AO22" s="109"/>
      <c r="AP22" s="109"/>
      <c r="AQ22" s="109"/>
      <c r="AR22" s="109"/>
      <c r="AS22" s="109"/>
      <c r="AT22" s="109"/>
      <c r="AU22" s="109"/>
      <c r="AV22" s="109"/>
      <c r="AW22" s="109"/>
      <c r="AX22" s="109"/>
      <c r="AY22" s="109"/>
      <c r="AZ22" s="109"/>
      <c r="BA22" s="109"/>
      <c r="BB22" s="109"/>
      <c r="BC22" s="109"/>
      <c r="BD22" s="109"/>
      <c r="BE22" s="109"/>
      <c r="BF22" s="109"/>
      <c r="BG22" s="109"/>
      <c r="BH22" s="109"/>
      <c r="BI22" s="109"/>
      <c r="BJ22" s="109"/>
      <c r="BK22" s="109"/>
      <c r="BL22" s="109"/>
      <c r="BM22" s="109"/>
      <c r="BN22" s="109"/>
      <c r="BO22" s="109"/>
      <c r="BP22" s="109"/>
      <c r="BQ22" s="109"/>
      <c r="BR22" s="109"/>
    </row>
    <row r="23" spans="1:70" ht="57" customHeight="1" x14ac:dyDescent="0.3">
      <c r="A23" s="222"/>
      <c r="B23" s="229"/>
      <c r="C23" s="226"/>
      <c r="D23" s="223"/>
      <c r="E23" s="213"/>
      <c r="F23" s="213"/>
      <c r="G23" s="223"/>
      <c r="H23" s="215"/>
      <c r="I23" s="224"/>
      <c r="J23" s="220"/>
      <c r="K23" s="219"/>
      <c r="L23" s="218"/>
      <c r="M23" s="219">
        <f ca="1">IF(NOT(ISERROR(MATCH(L23,_xlfn.ANCHORARRAY(E40),0))),K42&amp;"Por favor no seleccionar los criterios de impacto",L23)</f>
        <v>0</v>
      </c>
      <c r="N23" s="220"/>
      <c r="O23" s="219"/>
      <c r="P23" s="221"/>
      <c r="Q23" s="113">
        <v>3</v>
      </c>
      <c r="R23" s="126"/>
      <c r="S23" s="115" t="str">
        <f>IF(OR(T23="Preventivo",T23="Detectivo"),"Probabilidad",IF(T23="Correctivo","Impacto",""))</f>
        <v/>
      </c>
      <c r="T23" s="116"/>
      <c r="U23" s="116"/>
      <c r="V23" s="117" t="str">
        <f t="shared" si="11"/>
        <v/>
      </c>
      <c r="W23" s="116"/>
      <c r="X23" s="116"/>
      <c r="Y23" s="116"/>
      <c r="Z23" s="118" t="str">
        <f>IFERROR(IF(AND(S22="Probabilidad",S23="Probabilidad"),(AB22-(+AB22*V23)),IF(AND(S22="Impacto",S23="Probabilidad"),(AB21-(+AB21*V23)),IF(S23="Impacto",AB22,""))),"")</f>
        <v/>
      </c>
      <c r="AA23" s="119" t="str">
        <f t="shared" si="0"/>
        <v/>
      </c>
      <c r="AB23" s="117" t="str">
        <f t="shared" si="12"/>
        <v/>
      </c>
      <c r="AC23" s="119" t="str">
        <f t="shared" si="2"/>
        <v/>
      </c>
      <c r="AD23" s="117" t="str">
        <f>IFERROR(IF(AND(S22="Impacto",S23="Impacto"),(AD22-(+AD22*V23)),IF(AND(S22="Probabilidad",S23="Impacto"),(AD21-(+AD21*V23)),IF(S23="Probabilidad",AD22,""))),"")</f>
        <v/>
      </c>
      <c r="AE23" s="120" t="str">
        <f t="shared" si="13"/>
        <v/>
      </c>
      <c r="AF23" s="116"/>
      <c r="AG23" s="150" t="s">
        <v>226</v>
      </c>
      <c r="AH23" s="152" t="s">
        <v>224</v>
      </c>
      <c r="AI23" s="123">
        <v>44423</v>
      </c>
      <c r="AJ23" s="123">
        <v>44560</v>
      </c>
      <c r="AK23" s="121"/>
      <c r="AL23" s="159" t="s">
        <v>39</v>
      </c>
      <c r="AM23" s="109"/>
      <c r="AN23" s="109"/>
      <c r="AO23" s="109"/>
      <c r="AP23" s="109"/>
      <c r="AQ23" s="109"/>
      <c r="AR23" s="109"/>
      <c r="AS23" s="109"/>
      <c r="AT23" s="109"/>
      <c r="AU23" s="109"/>
      <c r="AV23" s="109"/>
      <c r="AW23" s="109"/>
      <c r="AX23" s="109"/>
      <c r="AY23" s="109"/>
      <c r="AZ23" s="109"/>
      <c r="BA23" s="109"/>
      <c r="BB23" s="109"/>
      <c r="BC23" s="109"/>
      <c r="BD23" s="109"/>
      <c r="BE23" s="109"/>
      <c r="BF23" s="109"/>
      <c r="BG23" s="109"/>
      <c r="BH23" s="109"/>
      <c r="BI23" s="109"/>
      <c r="BJ23" s="109"/>
      <c r="BK23" s="109"/>
      <c r="BL23" s="109"/>
      <c r="BM23" s="109"/>
      <c r="BN23" s="109"/>
      <c r="BO23" s="109"/>
      <c r="BP23" s="109"/>
      <c r="BQ23" s="109"/>
      <c r="BR23" s="109"/>
    </row>
    <row r="24" spans="1:70" ht="14.45" customHeight="1" x14ac:dyDescent="0.3">
      <c r="A24" s="222"/>
      <c r="B24" s="229"/>
      <c r="C24" s="226"/>
      <c r="D24" s="223"/>
      <c r="E24" s="213"/>
      <c r="F24" s="213"/>
      <c r="G24" s="223"/>
      <c r="H24" s="215"/>
      <c r="I24" s="224"/>
      <c r="J24" s="220"/>
      <c r="K24" s="219"/>
      <c r="L24" s="218"/>
      <c r="M24" s="219">
        <f ca="1">IF(NOT(ISERROR(MATCH(L24,_xlfn.ANCHORARRAY(E41),0))),K43&amp;"Por favor no seleccionar los criterios de impacto",L24)</f>
        <v>0</v>
      </c>
      <c r="N24" s="220"/>
      <c r="O24" s="219"/>
      <c r="P24" s="221"/>
      <c r="Q24" s="113">
        <v>4</v>
      </c>
      <c r="R24" s="114"/>
      <c r="S24" s="115" t="str">
        <f t="shared" ref="S24:S26" si="14">IF(OR(T24="Preventivo",T24="Detectivo"),"Probabilidad",IF(T24="Correctivo","Impacto",""))</f>
        <v/>
      </c>
      <c r="T24" s="116"/>
      <c r="U24" s="116"/>
      <c r="V24" s="117" t="str">
        <f t="shared" si="11"/>
        <v/>
      </c>
      <c r="W24" s="116"/>
      <c r="X24" s="116"/>
      <c r="Y24" s="116"/>
      <c r="Z24" s="118" t="str">
        <f t="shared" ref="Z24:Z26" si="15">IFERROR(IF(AND(S23="Probabilidad",S24="Probabilidad"),(AB23-(+AB23*V24)),IF(AND(S23="Impacto",S24="Probabilidad"),(AB22-(+AB22*V24)),IF(S24="Impacto",AB23,""))),"")</f>
        <v/>
      </c>
      <c r="AA24" s="119" t="str">
        <f t="shared" si="0"/>
        <v/>
      </c>
      <c r="AB24" s="117" t="str">
        <f t="shared" si="12"/>
        <v/>
      </c>
      <c r="AC24" s="119" t="str">
        <f t="shared" si="2"/>
        <v/>
      </c>
      <c r="AD24" s="117" t="str">
        <f t="shared" ref="AD24:AD26" si="16">IFERROR(IF(AND(S23="Impacto",S24="Impacto"),(AD23-(+AD23*V24)),IF(AND(S23="Probabilidad",S24="Impacto"),(AD22-(+AD22*V24)),IF(S24="Probabilidad",AD23,""))),"")</f>
        <v/>
      </c>
      <c r="AE24" s="120" t="str">
        <f>IFERROR(IF(OR(AND(AA24="Muy Baja",AC24="Leve"),AND(AA24="Muy Baja",AC24="Menor"),AND(AA24="Baja",AC24="Leve")),"Bajo",IF(OR(AND(AA24="Muy baja",AC24="Moderado"),AND(AA24="Baja",AC24="Menor"),AND(AA24="Baja",AC24="Moderado"),AND(AA24="Media",AC24="Leve"),AND(AA24="Media",AC24="Menor"),AND(AA24="Media",AC24="Moderado"),AND(AA24="Alta",AC24="Leve"),AND(AA24="Alta",AC24="Menor")),"Moderado",IF(OR(AND(AA24="Muy Baja",AC24="Mayor"),AND(AA24="Baja",AC24="Mayor"),AND(AA24="Media",AC24="Mayor"),AND(AA24="Alta",AC24="Moderado"),AND(AA24="Alta",AC24="Mayor"),AND(AA24="Muy Alta",AC24="Leve"),AND(AA24="Muy Alta",AC24="Menor"),AND(AA24="Muy Alta",AC24="Moderado"),AND(AA24="Muy Alta",AC24="Mayor")),"Alto",IF(OR(AND(AA24="Muy Baja",AC24="Catastrófico"),AND(AA24="Baja",AC24="Catastrófico"),AND(AA24="Media",AC24="Catastrófico"),AND(AA24="Alta",AC24="Catastrófico"),AND(AA24="Muy Alta",AC24="Catastrófico")),"Extremo","")))),"")</f>
        <v/>
      </c>
      <c r="AF24" s="116"/>
      <c r="AG24" s="121"/>
      <c r="AH24" s="122"/>
      <c r="AI24" s="123"/>
      <c r="AJ24" s="123"/>
      <c r="AK24" s="121"/>
      <c r="AL24" s="122"/>
      <c r="AM24" s="109"/>
      <c r="AN24" s="109"/>
      <c r="AO24" s="109"/>
      <c r="AP24" s="109"/>
      <c r="AQ24" s="109"/>
      <c r="AR24" s="109"/>
      <c r="AS24" s="109"/>
      <c r="AT24" s="109"/>
      <c r="AU24" s="109"/>
      <c r="AV24" s="109"/>
      <c r="AW24" s="109"/>
      <c r="AX24" s="109"/>
      <c r="AY24" s="109"/>
      <c r="AZ24" s="109"/>
      <c r="BA24" s="109"/>
      <c r="BB24" s="109"/>
      <c r="BC24" s="109"/>
      <c r="BD24" s="109"/>
      <c r="BE24" s="109"/>
      <c r="BF24" s="109"/>
      <c r="BG24" s="109"/>
      <c r="BH24" s="109"/>
      <c r="BI24" s="109"/>
      <c r="BJ24" s="109"/>
      <c r="BK24" s="109"/>
      <c r="BL24" s="109"/>
      <c r="BM24" s="109"/>
      <c r="BN24" s="109"/>
      <c r="BO24" s="109"/>
      <c r="BP24" s="109"/>
      <c r="BQ24" s="109"/>
      <c r="BR24" s="109"/>
    </row>
    <row r="25" spans="1:70" ht="14.45" customHeight="1" x14ac:dyDescent="0.3">
      <c r="A25" s="222"/>
      <c r="B25" s="229"/>
      <c r="C25" s="226"/>
      <c r="D25" s="223"/>
      <c r="E25" s="213"/>
      <c r="F25" s="213"/>
      <c r="G25" s="223"/>
      <c r="H25" s="215"/>
      <c r="I25" s="224"/>
      <c r="J25" s="220"/>
      <c r="K25" s="219"/>
      <c r="L25" s="218"/>
      <c r="M25" s="219">
        <f ca="1">IF(NOT(ISERROR(MATCH(L25,_xlfn.ANCHORARRAY(E42),0))),K44&amp;"Por favor no seleccionar los criterios de impacto",L25)</f>
        <v>0</v>
      </c>
      <c r="N25" s="220"/>
      <c r="O25" s="219"/>
      <c r="P25" s="221"/>
      <c r="Q25" s="113">
        <v>5</v>
      </c>
      <c r="R25" s="114"/>
      <c r="S25" s="115" t="str">
        <f t="shared" si="14"/>
        <v/>
      </c>
      <c r="T25" s="116"/>
      <c r="U25" s="116"/>
      <c r="V25" s="117" t="str">
        <f t="shared" si="11"/>
        <v/>
      </c>
      <c r="W25" s="116"/>
      <c r="X25" s="116"/>
      <c r="Y25" s="116"/>
      <c r="Z25" s="118" t="str">
        <f t="shared" si="15"/>
        <v/>
      </c>
      <c r="AA25" s="119" t="str">
        <f t="shared" si="0"/>
        <v/>
      </c>
      <c r="AB25" s="117" t="str">
        <f t="shared" si="12"/>
        <v/>
      </c>
      <c r="AC25" s="119" t="str">
        <f t="shared" si="2"/>
        <v/>
      </c>
      <c r="AD25" s="117" t="str">
        <f t="shared" si="16"/>
        <v/>
      </c>
      <c r="AE25" s="120" t="str">
        <f t="shared" ref="AE25:AE26" si="17">IFERROR(IF(OR(AND(AA25="Muy Baja",AC25="Leve"),AND(AA25="Muy Baja",AC25="Menor"),AND(AA25="Baja",AC25="Leve")),"Bajo",IF(OR(AND(AA25="Muy baja",AC25="Moderado"),AND(AA25="Baja",AC25="Menor"),AND(AA25="Baja",AC25="Moderado"),AND(AA25="Media",AC25="Leve"),AND(AA25="Media",AC25="Menor"),AND(AA25="Media",AC25="Moderado"),AND(AA25="Alta",AC25="Leve"),AND(AA25="Alta",AC25="Menor")),"Moderado",IF(OR(AND(AA25="Muy Baja",AC25="Mayor"),AND(AA25="Baja",AC25="Mayor"),AND(AA25="Media",AC25="Mayor"),AND(AA25="Alta",AC25="Moderado"),AND(AA25="Alta",AC25="Mayor"),AND(AA25="Muy Alta",AC25="Leve"),AND(AA25="Muy Alta",AC25="Menor"),AND(AA25="Muy Alta",AC25="Moderado"),AND(AA25="Muy Alta",AC25="Mayor")),"Alto",IF(OR(AND(AA25="Muy Baja",AC25="Catastrófico"),AND(AA25="Baja",AC25="Catastrófico"),AND(AA25="Media",AC25="Catastrófico"),AND(AA25="Alta",AC25="Catastrófico"),AND(AA25="Muy Alta",AC25="Catastrófico")),"Extremo","")))),"")</f>
        <v/>
      </c>
      <c r="AF25" s="116"/>
      <c r="AG25" s="121"/>
      <c r="AH25" s="122"/>
      <c r="AI25" s="123"/>
      <c r="AJ25" s="123"/>
      <c r="AK25" s="121"/>
      <c r="AL25" s="122"/>
      <c r="AM25" s="109"/>
      <c r="AN25" s="109"/>
      <c r="AO25" s="109"/>
      <c r="AP25" s="109"/>
      <c r="AQ25" s="109"/>
      <c r="AR25" s="109"/>
      <c r="AS25" s="109"/>
      <c r="AT25" s="109"/>
      <c r="AU25" s="109"/>
      <c r="AV25" s="109"/>
      <c r="AW25" s="109"/>
      <c r="AX25" s="109"/>
      <c r="AY25" s="109"/>
      <c r="AZ25" s="109"/>
      <c r="BA25" s="109"/>
      <c r="BB25" s="109"/>
      <c r="BC25" s="109"/>
      <c r="BD25" s="109"/>
      <c r="BE25" s="109"/>
      <c r="BF25" s="109"/>
      <c r="BG25" s="109"/>
      <c r="BH25" s="109"/>
      <c r="BI25" s="109"/>
      <c r="BJ25" s="109"/>
      <c r="BK25" s="109"/>
      <c r="BL25" s="109"/>
      <c r="BM25" s="109"/>
      <c r="BN25" s="109"/>
      <c r="BO25" s="109"/>
      <c r="BP25" s="109"/>
      <c r="BQ25" s="109"/>
      <c r="BR25" s="109"/>
    </row>
    <row r="26" spans="1:70" ht="14.45" customHeight="1" x14ac:dyDescent="0.3">
      <c r="A26" s="222"/>
      <c r="B26" s="230"/>
      <c r="C26" s="227"/>
      <c r="D26" s="223"/>
      <c r="E26" s="213"/>
      <c r="F26" s="213"/>
      <c r="G26" s="223"/>
      <c r="H26" s="216"/>
      <c r="I26" s="224"/>
      <c r="J26" s="220"/>
      <c r="K26" s="219"/>
      <c r="L26" s="218"/>
      <c r="M26" s="219">
        <f ca="1">IF(NOT(ISERROR(MATCH(L26,_xlfn.ANCHORARRAY(E43),0))),K45&amp;"Por favor no seleccionar los criterios de impacto",L26)</f>
        <v>0</v>
      </c>
      <c r="N26" s="220"/>
      <c r="O26" s="219"/>
      <c r="P26" s="221"/>
      <c r="Q26" s="113">
        <v>6</v>
      </c>
      <c r="R26" s="114"/>
      <c r="S26" s="115" t="str">
        <f t="shared" si="14"/>
        <v/>
      </c>
      <c r="T26" s="116"/>
      <c r="U26" s="116"/>
      <c r="V26" s="117" t="str">
        <f t="shared" si="11"/>
        <v/>
      </c>
      <c r="W26" s="116"/>
      <c r="X26" s="116"/>
      <c r="Y26" s="116"/>
      <c r="Z26" s="118" t="str">
        <f t="shared" si="15"/>
        <v/>
      </c>
      <c r="AA26" s="119" t="str">
        <f t="shared" si="0"/>
        <v/>
      </c>
      <c r="AB26" s="117" t="str">
        <f t="shared" si="12"/>
        <v/>
      </c>
      <c r="AC26" s="119" t="str">
        <f t="shared" si="2"/>
        <v/>
      </c>
      <c r="AD26" s="117" t="str">
        <f t="shared" si="16"/>
        <v/>
      </c>
      <c r="AE26" s="120" t="str">
        <f t="shared" si="17"/>
        <v/>
      </c>
      <c r="AF26" s="116"/>
      <c r="AG26" s="121"/>
      <c r="AH26" s="122"/>
      <c r="AI26" s="123"/>
      <c r="AJ26" s="123"/>
      <c r="AK26" s="121"/>
      <c r="AL26" s="122"/>
      <c r="AM26" s="109"/>
      <c r="AN26" s="109"/>
      <c r="AO26" s="109"/>
      <c r="AP26" s="109"/>
      <c r="AQ26" s="109"/>
      <c r="AR26" s="109"/>
      <c r="AS26" s="109"/>
      <c r="AT26" s="109"/>
      <c r="AU26" s="109"/>
      <c r="AV26" s="109"/>
      <c r="AW26" s="109"/>
      <c r="AX26" s="109"/>
      <c r="AY26" s="109"/>
      <c r="AZ26" s="109"/>
      <c r="BA26" s="109"/>
      <c r="BB26" s="109"/>
      <c r="BC26" s="109"/>
      <c r="BD26" s="109"/>
      <c r="BE26" s="109"/>
      <c r="BF26" s="109"/>
      <c r="BG26" s="109"/>
      <c r="BH26" s="109"/>
      <c r="BI26" s="109"/>
      <c r="BJ26" s="109"/>
      <c r="BK26" s="109"/>
      <c r="BL26" s="109"/>
      <c r="BM26" s="109"/>
      <c r="BN26" s="109"/>
      <c r="BO26" s="109"/>
      <c r="BP26" s="109"/>
      <c r="BQ26" s="109"/>
      <c r="BR26" s="109"/>
    </row>
    <row r="27" spans="1:70" ht="59.25" customHeight="1" x14ac:dyDescent="0.3">
      <c r="A27" s="222">
        <v>4</v>
      </c>
      <c r="B27" s="228"/>
      <c r="C27" s="225" t="s">
        <v>238</v>
      </c>
      <c r="D27" s="223" t="s">
        <v>251</v>
      </c>
      <c r="E27" s="213" t="s">
        <v>227</v>
      </c>
      <c r="F27" s="213" t="s">
        <v>227</v>
      </c>
      <c r="G27" s="223" t="s">
        <v>228</v>
      </c>
      <c r="H27" s="214" t="s">
        <v>212</v>
      </c>
      <c r="I27" s="224">
        <v>100</v>
      </c>
      <c r="J27" s="220" t="str">
        <f>IF(I27&lt;=0,"",IF(I27&lt;=2,"Muy Baja",IF(I27&lt;=24,"Baja",IF(I27&lt;=500,"Media",IF(I27&lt;=5000,"Alta","Muy Alta")))))</f>
        <v>Media</v>
      </c>
      <c r="K27" s="219">
        <f>IF(J27="","",IF(J27="Muy Baja",0.2,IF(J27="Baja",0.4,IF(J27="Media",0.6,IF(J27="Alta",0.8,IF(J27="Muy Alta",1,))))))</f>
        <v>0.6</v>
      </c>
      <c r="L27" s="218" t="s">
        <v>143</v>
      </c>
      <c r="M27" s="219" t="str">
        <f>IF(NOT(ISERROR(MATCH(L27,'Tabla Impacto'!$B$221:$B$223,0))),'Tabla Impacto'!$F$223&amp;"Por favor no seleccionar los criterios de impacto(Afectación Económica o presupuestal y Pérdida Reputacional)",L27)</f>
        <v xml:space="preserve">     Entre 10 y 50 SMLMV </v>
      </c>
      <c r="N27" s="220" t="str">
        <f>IF(OR(M27='Tabla Impacto'!$C$11,M27='Tabla Impacto'!$D$11),"Leve",IF(OR(M27='Tabla Impacto'!$C$12,M27='Tabla Impacto'!$D$12),"Menor",IF(OR(M27='Tabla Impacto'!$C$13,M27='Tabla Impacto'!$D$13),"Moderado",IF(OR(M27='Tabla Impacto'!$C$14,M27='Tabla Impacto'!$D$14),"Mayor",IF(OR(M27='Tabla Impacto'!$C$15,M27='Tabla Impacto'!$D$15),"Catastrófico","")))))</f>
        <v>Menor</v>
      </c>
      <c r="O27" s="219">
        <f>IF(N27="","",IF(N27="Leve",0.2,IF(N27="Menor",0.4,IF(N27="Moderado",0.6,IF(N27="Mayor",0.8,IF(N27="Catastrófico",1,))))))</f>
        <v>0.4</v>
      </c>
      <c r="P27" s="221" t="str">
        <f>IF(OR(AND(J27="Muy Baja",N27="Leve"),AND(J27="Muy Baja",N27="Menor"),AND(J27="Baja",N27="Leve")),"Bajo",IF(OR(AND(J27="Muy baja",N27="Moderado"),AND(J27="Baja",N27="Menor"),AND(J27="Baja",N27="Moderado"),AND(J27="Media",N27="Leve"),AND(J27="Media",N27="Menor"),AND(J27="Media",N27="Moderado"),AND(J27="Alta",N27="Leve"),AND(J27="Alta",N27="Menor")),"Moderado",IF(OR(AND(J27="Muy Baja",N27="Mayor"),AND(J27="Baja",N27="Mayor"),AND(J27="Media",N27="Mayor"),AND(J27="Alta",N27="Moderado"),AND(J27="Alta",N27="Mayor"),AND(J27="Muy Alta",N27="Leve"),AND(J27="Muy Alta",N27="Menor"),AND(J27="Muy Alta",N27="Moderado"),AND(J27="Muy Alta",N27="Mayor")),"Alto",IF(OR(AND(J27="Muy Baja",N27="Catastrófico"),AND(J27="Baja",N27="Catastrófico"),AND(J27="Media",N27="Catastrófico"),AND(J27="Alta",N27="Catastrófico"),AND(J27="Muy Alta",N27="Catastrófico")),"Extremo",""))))</f>
        <v>Moderado</v>
      </c>
      <c r="Q27" s="113">
        <v>1</v>
      </c>
      <c r="R27" s="114" t="s">
        <v>229</v>
      </c>
      <c r="S27" s="115" t="str">
        <f>IF(OR(T27="Preventivo",T27="Detectivo"),"Probabilidad",IF(T27="Correctivo","Impacto",""))</f>
        <v>Probabilidad</v>
      </c>
      <c r="T27" s="116" t="s">
        <v>13</v>
      </c>
      <c r="U27" s="116" t="s">
        <v>8</v>
      </c>
      <c r="V27" s="117" t="str">
        <f>IF(AND(T27="Preventivo",U27="Automático"),"50%",IF(AND(T27="Preventivo",U27="Manual"),"40%",IF(AND(T27="Detectivo",U27="Automático"),"40%",IF(AND(T27="Detectivo",U27="Manual"),"30%",IF(AND(T27="Correctivo",U27="Automático"),"35%",IF(AND(T27="Correctivo",U27="Manual"),"25%",""))))))</f>
        <v>40%</v>
      </c>
      <c r="W27" s="116" t="s">
        <v>18</v>
      </c>
      <c r="X27" s="116" t="s">
        <v>22</v>
      </c>
      <c r="Y27" s="116" t="s">
        <v>115</v>
      </c>
      <c r="Z27" s="118">
        <f>IFERROR(IF(S27="Probabilidad",(K27-(+K27*V27)),IF(S27="Impacto",K27,"")),"")</f>
        <v>0.36</v>
      </c>
      <c r="AA27" s="119" t="str">
        <f>IFERROR(IF(Z27="","",IF(Z27&lt;=0.2,"Muy Baja",IF(Z27&lt;=0.4,"Baja",IF(Z27&lt;=0.6,"Media",IF(Z27&lt;=0.8,"Alta","Muy Alta"))))),"")</f>
        <v>Baja</v>
      </c>
      <c r="AB27" s="117">
        <f>+Z27</f>
        <v>0.36</v>
      </c>
      <c r="AC27" s="119" t="str">
        <f>IFERROR(IF(AD27="","",IF(AD27&lt;=0.2,"Leve",IF(AD27&lt;=0.4,"Menor",IF(AD27&lt;=0.6,"Moderado",IF(AD27&lt;=0.8,"Mayor","Catastrófico"))))),"")</f>
        <v>Menor</v>
      </c>
      <c r="AD27" s="117">
        <f>IFERROR(IF(S27="Impacto",(O27-(+O27*V27)),IF(S27="Probabilidad",O27,"")),"")</f>
        <v>0.4</v>
      </c>
      <c r="AE27" s="120" t="str">
        <f>IFERROR(IF(OR(AND(AA27="Muy Baja",AC27="Leve"),AND(AA27="Muy Baja",AC27="Menor"),AND(AA27="Baja",AC27="Leve")),"Bajo",IF(OR(AND(AA27="Muy baja",AC27="Moderado"),AND(AA27="Baja",AC27="Menor"),AND(AA27="Baja",AC27="Moderado"),AND(AA27="Media",AC27="Leve"),AND(AA27="Media",AC27="Menor"),AND(AA27="Media",AC27="Moderado"),AND(AA27="Alta",AC27="Leve"),AND(AA27="Alta",AC27="Menor")),"Moderado",IF(OR(AND(AA27="Muy Baja",AC27="Mayor"),AND(AA27="Baja",AC27="Mayor"),AND(AA27="Media",AC27="Mayor"),AND(AA27="Alta",AC27="Moderado"),AND(AA27="Alta",AC27="Mayor"),AND(AA27="Muy Alta",AC27="Leve"),AND(AA27="Muy Alta",AC27="Menor"),AND(AA27="Muy Alta",AC27="Moderado"),AND(AA27="Muy Alta",AC27="Mayor")),"Alto",IF(OR(AND(AA27="Muy Baja",AC27="Catastrófico"),AND(AA27="Baja",AC27="Catastrófico"),AND(AA27="Media",AC27="Catastrófico"),AND(AA27="Alta",AC27="Catastrófico"),AND(AA27="Muy Alta",AC27="Catastrófico")),"Extremo","")))),"")</f>
        <v>Moderado</v>
      </c>
      <c r="AF27" s="116" t="s">
        <v>130</v>
      </c>
      <c r="AG27" s="150" t="s">
        <v>234</v>
      </c>
      <c r="AH27" s="152" t="s">
        <v>231</v>
      </c>
      <c r="AI27" s="123">
        <v>44423</v>
      </c>
      <c r="AJ27" s="123">
        <v>44560</v>
      </c>
      <c r="AK27" s="121"/>
      <c r="AL27" s="122" t="s">
        <v>40</v>
      </c>
      <c r="AM27" s="109"/>
      <c r="AN27" s="109"/>
      <c r="AO27" s="109"/>
      <c r="AP27" s="109"/>
      <c r="AQ27" s="109"/>
      <c r="AR27" s="109"/>
      <c r="AS27" s="109"/>
      <c r="AT27" s="109"/>
      <c r="AU27" s="109"/>
      <c r="AV27" s="109"/>
      <c r="AW27" s="109"/>
      <c r="AX27" s="109"/>
      <c r="AY27" s="109"/>
      <c r="AZ27" s="109"/>
      <c r="BA27" s="109"/>
      <c r="BB27" s="109"/>
      <c r="BC27" s="109"/>
      <c r="BD27" s="109"/>
      <c r="BE27" s="109"/>
      <c r="BF27" s="109"/>
      <c r="BG27" s="109"/>
      <c r="BH27" s="109"/>
      <c r="BI27" s="109"/>
      <c r="BJ27" s="109"/>
      <c r="BK27" s="109"/>
      <c r="BL27" s="109"/>
      <c r="BM27" s="109"/>
      <c r="BN27" s="109"/>
      <c r="BO27" s="109"/>
      <c r="BP27" s="109"/>
      <c r="BQ27" s="109"/>
      <c r="BR27" s="109"/>
    </row>
    <row r="28" spans="1:70" ht="41.25" customHeight="1" x14ac:dyDescent="0.3">
      <c r="A28" s="222"/>
      <c r="B28" s="229"/>
      <c r="C28" s="226"/>
      <c r="D28" s="223"/>
      <c r="E28" s="213"/>
      <c r="F28" s="213"/>
      <c r="G28" s="223"/>
      <c r="H28" s="215"/>
      <c r="I28" s="224"/>
      <c r="J28" s="220"/>
      <c r="K28" s="219"/>
      <c r="L28" s="218"/>
      <c r="M28" s="219">
        <f ca="1">IF(NOT(ISERROR(MATCH(L28,_xlfn.ANCHORARRAY(E45),0))),K47&amp;"Por favor no seleccionar los criterios de impacto",L28)</f>
        <v>0</v>
      </c>
      <c r="N28" s="220"/>
      <c r="O28" s="219"/>
      <c r="P28" s="221"/>
      <c r="Q28" s="113">
        <v>2</v>
      </c>
      <c r="R28" s="114" t="s">
        <v>230</v>
      </c>
      <c r="S28" s="115" t="str">
        <f>IF(OR(T28="Preventivo",T28="Detectivo"),"Probabilidad",IF(T28="Correctivo","Impacto",""))</f>
        <v>Impacto</v>
      </c>
      <c r="T28" s="116" t="s">
        <v>15</v>
      </c>
      <c r="U28" s="116" t="s">
        <v>8</v>
      </c>
      <c r="V28" s="117" t="str">
        <f t="shared" ref="V28:V32" si="18">IF(AND(T28="Preventivo",U28="Automático"),"50%",IF(AND(T28="Preventivo",U28="Manual"),"40%",IF(AND(T28="Detectivo",U28="Automático"),"40%",IF(AND(T28="Detectivo",U28="Manual"),"30%",IF(AND(T28="Correctivo",U28="Automático"),"35%",IF(AND(T28="Correctivo",U28="Manual"),"25%",""))))))</f>
        <v>25%</v>
      </c>
      <c r="W28" s="116" t="s">
        <v>18</v>
      </c>
      <c r="X28" s="116" t="s">
        <v>22</v>
      </c>
      <c r="Y28" s="116" t="s">
        <v>115</v>
      </c>
      <c r="Z28" s="118">
        <f>IFERROR(IF(AND(S27="Probabilidad",S28="Probabilidad"),(AB27-(+AB27*V28)),IF(S28="Probabilidad",(K27-(+K27*V28)),IF(S28="Impacto",AB27,""))),"")</f>
        <v>0.36</v>
      </c>
      <c r="AA28" s="119" t="str">
        <f t="shared" si="0"/>
        <v>Baja</v>
      </c>
      <c r="AB28" s="117">
        <f t="shared" ref="AB28:AB32" si="19">+Z28</f>
        <v>0.36</v>
      </c>
      <c r="AC28" s="119" t="str">
        <f t="shared" si="2"/>
        <v>Menor</v>
      </c>
      <c r="AD28" s="117">
        <f>IFERROR(IF(AND(S27="Impacto",S28="Impacto"),(AD21-(+AD21*V28)),IF(S28="Impacto",($O$27-(+$O$27*V28)),IF(S28="Probabilidad",AD21,""))),"")</f>
        <v>0.30000000000000004</v>
      </c>
      <c r="AE28" s="120" t="str">
        <f t="shared" ref="AE28:AE29" si="20">IFERROR(IF(OR(AND(AA28="Muy Baja",AC28="Leve"),AND(AA28="Muy Baja",AC28="Menor"),AND(AA28="Baja",AC28="Leve")),"Bajo",IF(OR(AND(AA28="Muy baja",AC28="Moderado"),AND(AA28="Baja",AC28="Menor"),AND(AA28="Baja",AC28="Moderado"),AND(AA28="Media",AC28="Leve"),AND(AA28="Media",AC28="Menor"),AND(AA28="Media",AC28="Moderado"),AND(AA28="Alta",AC28="Leve"),AND(AA28="Alta",AC28="Menor")),"Moderado",IF(OR(AND(AA28="Muy Baja",AC28="Mayor"),AND(AA28="Baja",AC28="Mayor"),AND(AA28="Media",AC28="Mayor"),AND(AA28="Alta",AC28="Moderado"),AND(AA28="Alta",AC28="Mayor"),AND(AA28="Muy Alta",AC28="Leve"),AND(AA28="Muy Alta",AC28="Menor"),AND(AA28="Muy Alta",AC28="Moderado"),AND(AA28="Muy Alta",AC28="Mayor")),"Alto",IF(OR(AND(AA28="Muy Baja",AC28="Catastrófico"),AND(AA28="Baja",AC28="Catastrófico"),AND(AA28="Media",AC28="Catastrófico"),AND(AA28="Alta",AC28="Catastrófico"),AND(AA28="Muy Alta",AC28="Catastrófico")),"Extremo","")))),"")</f>
        <v>Moderado</v>
      </c>
      <c r="AF28" s="116" t="s">
        <v>130</v>
      </c>
      <c r="AG28" s="150" t="s">
        <v>232</v>
      </c>
      <c r="AH28" s="152" t="s">
        <v>214</v>
      </c>
      <c r="AI28" s="123">
        <v>44423</v>
      </c>
      <c r="AJ28" s="123">
        <v>44560</v>
      </c>
      <c r="AK28" s="121"/>
      <c r="AL28" s="122" t="s">
        <v>40</v>
      </c>
      <c r="AM28" s="109"/>
      <c r="AN28" s="109"/>
      <c r="AO28" s="109"/>
      <c r="AP28" s="109"/>
      <c r="AQ28" s="109"/>
      <c r="AR28" s="109"/>
      <c r="AS28" s="109"/>
      <c r="AT28" s="109"/>
      <c r="AU28" s="109"/>
      <c r="AV28" s="109"/>
      <c r="AW28" s="109"/>
      <c r="AX28" s="109"/>
      <c r="AY28" s="109"/>
      <c r="AZ28" s="109"/>
      <c r="BA28" s="109"/>
      <c r="BB28" s="109"/>
      <c r="BC28" s="109"/>
      <c r="BD28" s="109"/>
      <c r="BE28" s="109"/>
      <c r="BF28" s="109"/>
      <c r="BG28" s="109"/>
      <c r="BH28" s="109"/>
      <c r="BI28" s="109"/>
      <c r="BJ28" s="109"/>
      <c r="BK28" s="109"/>
      <c r="BL28" s="109"/>
      <c r="BM28" s="109"/>
      <c r="BN28" s="109"/>
      <c r="BO28" s="109"/>
      <c r="BP28" s="109"/>
      <c r="BQ28" s="109"/>
      <c r="BR28" s="109"/>
    </row>
    <row r="29" spans="1:70" ht="58.5" customHeight="1" x14ac:dyDescent="0.3">
      <c r="A29" s="222"/>
      <c r="B29" s="229"/>
      <c r="C29" s="226"/>
      <c r="D29" s="223"/>
      <c r="E29" s="213"/>
      <c r="F29" s="213"/>
      <c r="G29" s="223"/>
      <c r="H29" s="215"/>
      <c r="I29" s="224"/>
      <c r="J29" s="220"/>
      <c r="K29" s="219"/>
      <c r="L29" s="218"/>
      <c r="M29" s="219">
        <f ca="1">IF(NOT(ISERROR(MATCH(L29,_xlfn.ANCHORARRAY(E46),0))),K48&amp;"Por favor no seleccionar los criterios de impacto",L29)</f>
        <v>0</v>
      </c>
      <c r="N29" s="220"/>
      <c r="O29" s="219"/>
      <c r="P29" s="221"/>
      <c r="Q29" s="113">
        <v>3</v>
      </c>
      <c r="R29" s="126"/>
      <c r="S29" s="115" t="str">
        <f>IF(OR(T29="Preventivo",T29="Detectivo"),"Probabilidad",IF(T29="Correctivo","Impacto",""))</f>
        <v/>
      </c>
      <c r="T29" s="116"/>
      <c r="U29" s="116"/>
      <c r="V29" s="117" t="str">
        <f t="shared" si="18"/>
        <v/>
      </c>
      <c r="W29" s="116"/>
      <c r="X29" s="116"/>
      <c r="Y29" s="116"/>
      <c r="Z29" s="118" t="str">
        <f>IFERROR(IF(AND(S28="Probabilidad",S29="Probabilidad"),(AB28-(+AB28*V29)),IF(AND(S28="Impacto",S29="Probabilidad"),(AB27-(+AB27*V29)),IF(S29="Impacto",AB28,""))),"")</f>
        <v/>
      </c>
      <c r="AA29" s="119" t="str">
        <f t="shared" si="0"/>
        <v/>
      </c>
      <c r="AB29" s="117" t="str">
        <f t="shared" si="19"/>
        <v/>
      </c>
      <c r="AC29" s="119" t="str">
        <f t="shared" si="2"/>
        <v/>
      </c>
      <c r="AD29" s="117" t="str">
        <f>IFERROR(IF(AND(S28="Impacto",S29="Impacto"),(AD28-(+AD28*V29)),IF(AND(S28="Probabilidad",S29="Impacto"),(AD27-(+AD27*V29)),IF(S29="Probabilidad",AD28,""))),"")</f>
        <v/>
      </c>
      <c r="AE29" s="120" t="str">
        <f t="shared" si="20"/>
        <v/>
      </c>
      <c r="AF29" s="116"/>
      <c r="AG29" s="150" t="s">
        <v>233</v>
      </c>
      <c r="AH29" s="153" t="s">
        <v>231</v>
      </c>
      <c r="AI29" s="123">
        <v>44423</v>
      </c>
      <c r="AJ29" s="123">
        <v>44560</v>
      </c>
      <c r="AK29" s="121"/>
      <c r="AL29" s="159" t="s">
        <v>40</v>
      </c>
      <c r="AM29" s="109"/>
      <c r="AN29" s="109"/>
      <c r="AO29" s="109"/>
      <c r="AP29" s="109"/>
      <c r="AQ29" s="109"/>
      <c r="AR29" s="109"/>
      <c r="AS29" s="109"/>
      <c r="AT29" s="109"/>
      <c r="AU29" s="109"/>
      <c r="AV29" s="109"/>
      <c r="AW29" s="109"/>
      <c r="AX29" s="109"/>
      <c r="AY29" s="109"/>
      <c r="AZ29" s="109"/>
      <c r="BA29" s="109"/>
      <c r="BB29" s="109"/>
      <c r="BC29" s="109"/>
      <c r="BD29" s="109"/>
      <c r="BE29" s="109"/>
      <c r="BF29" s="109"/>
      <c r="BG29" s="109"/>
      <c r="BH29" s="109"/>
      <c r="BI29" s="109"/>
      <c r="BJ29" s="109"/>
      <c r="BK29" s="109"/>
      <c r="BL29" s="109"/>
      <c r="BM29" s="109"/>
      <c r="BN29" s="109"/>
      <c r="BO29" s="109"/>
      <c r="BP29" s="109"/>
      <c r="BQ29" s="109"/>
      <c r="BR29" s="109"/>
    </row>
    <row r="30" spans="1:70" ht="14.45" customHeight="1" x14ac:dyDescent="0.3">
      <c r="A30" s="222"/>
      <c r="B30" s="229"/>
      <c r="C30" s="226"/>
      <c r="D30" s="223"/>
      <c r="E30" s="213"/>
      <c r="F30" s="213"/>
      <c r="G30" s="223"/>
      <c r="H30" s="215"/>
      <c r="I30" s="224"/>
      <c r="J30" s="220"/>
      <c r="K30" s="219"/>
      <c r="L30" s="218"/>
      <c r="M30" s="219">
        <f ca="1">IF(NOT(ISERROR(MATCH(L30,_xlfn.ANCHORARRAY(E47),0))),K49&amp;"Por favor no seleccionar los criterios de impacto",L30)</f>
        <v>0</v>
      </c>
      <c r="N30" s="220"/>
      <c r="O30" s="219"/>
      <c r="P30" s="221"/>
      <c r="Q30" s="113">
        <v>4</v>
      </c>
      <c r="R30" s="114"/>
      <c r="S30" s="115" t="str">
        <f t="shared" ref="S30:S32" si="21">IF(OR(T30="Preventivo",T30="Detectivo"),"Probabilidad",IF(T30="Correctivo","Impacto",""))</f>
        <v/>
      </c>
      <c r="T30" s="116"/>
      <c r="U30" s="116"/>
      <c r="V30" s="117" t="str">
        <f t="shared" si="18"/>
        <v/>
      </c>
      <c r="W30" s="116"/>
      <c r="X30" s="116"/>
      <c r="Y30" s="116"/>
      <c r="Z30" s="118" t="str">
        <f t="shared" ref="Z30:Z32" si="22">IFERROR(IF(AND(S29="Probabilidad",S30="Probabilidad"),(AB29-(+AB29*V30)),IF(AND(S29="Impacto",S30="Probabilidad"),(AB28-(+AB28*V30)),IF(S30="Impacto",AB29,""))),"")</f>
        <v/>
      </c>
      <c r="AA30" s="119" t="str">
        <f t="shared" si="0"/>
        <v/>
      </c>
      <c r="AB30" s="117" t="str">
        <f t="shared" si="19"/>
        <v/>
      </c>
      <c r="AC30" s="119" t="str">
        <f t="shared" si="2"/>
        <v/>
      </c>
      <c r="AD30" s="117" t="str">
        <f t="shared" ref="AD30:AD32" si="23">IFERROR(IF(AND(S29="Impacto",S30="Impacto"),(AD29-(+AD29*V30)),IF(AND(S29="Probabilidad",S30="Impacto"),(AD28-(+AD28*V30)),IF(S30="Probabilidad",AD29,""))),"")</f>
        <v/>
      </c>
      <c r="AE30" s="120" t="str">
        <f>IFERROR(IF(OR(AND(AA30="Muy Baja",AC30="Leve"),AND(AA30="Muy Baja",AC30="Menor"),AND(AA30="Baja",AC30="Leve")),"Bajo",IF(OR(AND(AA30="Muy baja",AC30="Moderado"),AND(AA30="Baja",AC30="Menor"),AND(AA30="Baja",AC30="Moderado"),AND(AA30="Media",AC30="Leve"),AND(AA30="Media",AC30="Menor"),AND(AA30="Media",AC30="Moderado"),AND(AA30="Alta",AC30="Leve"),AND(AA30="Alta",AC30="Menor")),"Moderado",IF(OR(AND(AA30="Muy Baja",AC30="Mayor"),AND(AA30="Baja",AC30="Mayor"),AND(AA30="Media",AC30="Mayor"),AND(AA30="Alta",AC30="Moderado"),AND(AA30="Alta",AC30="Mayor"),AND(AA30="Muy Alta",AC30="Leve"),AND(AA30="Muy Alta",AC30="Menor"),AND(AA30="Muy Alta",AC30="Moderado"),AND(AA30="Muy Alta",AC30="Mayor")),"Alto",IF(OR(AND(AA30="Muy Baja",AC30="Catastrófico"),AND(AA30="Baja",AC30="Catastrófico"),AND(AA30="Media",AC30="Catastrófico"),AND(AA30="Alta",AC30="Catastrófico"),AND(AA30="Muy Alta",AC30="Catastrófico")),"Extremo","")))),"")</f>
        <v/>
      </c>
      <c r="AF30" s="116"/>
      <c r="AG30" s="121"/>
      <c r="AH30" s="122"/>
      <c r="AI30" s="123"/>
      <c r="AJ30" s="123"/>
      <c r="AK30" s="121"/>
      <c r="AL30" s="122"/>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09"/>
      <c r="BJ30" s="109"/>
      <c r="BK30" s="109"/>
      <c r="BL30" s="109"/>
      <c r="BM30" s="109"/>
      <c r="BN30" s="109"/>
      <c r="BO30" s="109"/>
      <c r="BP30" s="109"/>
      <c r="BQ30" s="109"/>
      <c r="BR30" s="109"/>
    </row>
    <row r="31" spans="1:70" ht="14.45" customHeight="1" x14ac:dyDescent="0.3">
      <c r="A31" s="222"/>
      <c r="B31" s="229"/>
      <c r="C31" s="226"/>
      <c r="D31" s="223"/>
      <c r="E31" s="213"/>
      <c r="F31" s="213"/>
      <c r="G31" s="223"/>
      <c r="H31" s="215"/>
      <c r="I31" s="224"/>
      <c r="J31" s="220"/>
      <c r="K31" s="219"/>
      <c r="L31" s="218"/>
      <c r="M31" s="219">
        <f ca="1">IF(NOT(ISERROR(MATCH(L31,_xlfn.ANCHORARRAY(E48),0))),K50&amp;"Por favor no seleccionar los criterios de impacto",L31)</f>
        <v>0</v>
      </c>
      <c r="N31" s="220"/>
      <c r="O31" s="219"/>
      <c r="P31" s="221"/>
      <c r="Q31" s="113">
        <v>5</v>
      </c>
      <c r="R31" s="114"/>
      <c r="S31" s="115" t="str">
        <f t="shared" si="21"/>
        <v/>
      </c>
      <c r="T31" s="116"/>
      <c r="U31" s="116"/>
      <c r="V31" s="117" t="str">
        <f t="shared" si="18"/>
        <v/>
      </c>
      <c r="W31" s="116"/>
      <c r="X31" s="116"/>
      <c r="Y31" s="116"/>
      <c r="Z31" s="127" t="str">
        <f t="shared" si="22"/>
        <v/>
      </c>
      <c r="AA31" s="119" t="str">
        <f>IFERROR(IF(Z31="","",IF(Z31&lt;=0.2,"Muy Baja",IF(Z31&lt;=0.4,"Baja",IF(Z31&lt;=0.6,"Media",IF(Z31&lt;=0.8,"Alta","Muy Alta"))))),"")</f>
        <v/>
      </c>
      <c r="AB31" s="117" t="str">
        <f t="shared" si="19"/>
        <v/>
      </c>
      <c r="AC31" s="119" t="str">
        <f t="shared" si="2"/>
        <v/>
      </c>
      <c r="AD31" s="117" t="str">
        <f t="shared" si="23"/>
        <v/>
      </c>
      <c r="AE31" s="120" t="str">
        <f t="shared" ref="AE31:AE32" si="24">IFERROR(IF(OR(AND(AA31="Muy Baja",AC31="Leve"),AND(AA31="Muy Baja",AC31="Menor"),AND(AA31="Baja",AC31="Leve")),"Bajo",IF(OR(AND(AA31="Muy baja",AC31="Moderado"),AND(AA31="Baja",AC31="Menor"),AND(AA31="Baja",AC31="Moderado"),AND(AA31="Media",AC31="Leve"),AND(AA31="Media",AC31="Menor"),AND(AA31="Media",AC31="Moderado"),AND(AA31="Alta",AC31="Leve"),AND(AA31="Alta",AC31="Menor")),"Moderado",IF(OR(AND(AA31="Muy Baja",AC31="Mayor"),AND(AA31="Baja",AC31="Mayor"),AND(AA31="Media",AC31="Mayor"),AND(AA31="Alta",AC31="Moderado"),AND(AA31="Alta",AC31="Mayor"),AND(AA31="Muy Alta",AC31="Leve"),AND(AA31="Muy Alta",AC31="Menor"),AND(AA31="Muy Alta",AC31="Moderado"),AND(AA31="Muy Alta",AC31="Mayor")),"Alto",IF(OR(AND(AA31="Muy Baja",AC31="Catastrófico"),AND(AA31="Baja",AC31="Catastrófico"),AND(AA31="Media",AC31="Catastrófico"),AND(AA31="Alta",AC31="Catastrófico"),AND(AA31="Muy Alta",AC31="Catastrófico")),"Extremo","")))),"")</f>
        <v/>
      </c>
      <c r="AF31" s="116"/>
      <c r="AG31" s="121"/>
      <c r="AH31" s="122"/>
      <c r="AI31" s="123"/>
      <c r="AJ31" s="123"/>
      <c r="AK31" s="121"/>
      <c r="AL31" s="122"/>
      <c r="AM31" s="109"/>
      <c r="AN31" s="109"/>
      <c r="AO31" s="109"/>
      <c r="AP31" s="109"/>
      <c r="AQ31" s="109"/>
      <c r="AR31" s="109"/>
      <c r="AS31" s="109"/>
      <c r="AT31" s="109"/>
      <c r="AU31" s="109"/>
      <c r="AV31" s="109"/>
      <c r="AW31" s="109"/>
      <c r="AX31" s="109"/>
      <c r="AY31" s="109"/>
      <c r="AZ31" s="109"/>
      <c r="BA31" s="109"/>
      <c r="BB31" s="109"/>
      <c r="BC31" s="109"/>
      <c r="BD31" s="109"/>
      <c r="BE31" s="109"/>
      <c r="BF31" s="109"/>
      <c r="BG31" s="109"/>
      <c r="BH31" s="109"/>
      <c r="BI31" s="109"/>
      <c r="BJ31" s="109"/>
      <c r="BK31" s="109"/>
      <c r="BL31" s="109"/>
      <c r="BM31" s="109"/>
      <c r="BN31" s="109"/>
      <c r="BO31" s="109"/>
      <c r="BP31" s="109"/>
      <c r="BQ31" s="109"/>
      <c r="BR31" s="109"/>
    </row>
    <row r="32" spans="1:70" ht="58.5" customHeight="1" x14ac:dyDescent="0.3">
      <c r="A32" s="222"/>
      <c r="B32" s="230"/>
      <c r="C32" s="227"/>
      <c r="D32" s="223"/>
      <c r="E32" s="213"/>
      <c r="F32" s="213"/>
      <c r="G32" s="223"/>
      <c r="H32" s="216"/>
      <c r="I32" s="224"/>
      <c r="J32" s="220"/>
      <c r="K32" s="219"/>
      <c r="L32" s="218"/>
      <c r="M32" s="219">
        <f ca="1">IF(NOT(ISERROR(MATCH(L32,_xlfn.ANCHORARRAY(E49),0))),K51&amp;"Por favor no seleccionar los criterios de impacto",L32)</f>
        <v>0</v>
      </c>
      <c r="N32" s="220"/>
      <c r="O32" s="219"/>
      <c r="P32" s="221"/>
      <c r="Q32" s="113">
        <v>6</v>
      </c>
      <c r="R32" s="114"/>
      <c r="S32" s="115" t="str">
        <f t="shared" si="21"/>
        <v/>
      </c>
      <c r="T32" s="116"/>
      <c r="U32" s="116"/>
      <c r="V32" s="117" t="str">
        <f t="shared" si="18"/>
        <v/>
      </c>
      <c r="W32" s="116"/>
      <c r="X32" s="116"/>
      <c r="Y32" s="116"/>
      <c r="Z32" s="118" t="str">
        <f t="shared" si="22"/>
        <v/>
      </c>
      <c r="AA32" s="119" t="str">
        <f t="shared" si="0"/>
        <v/>
      </c>
      <c r="AB32" s="117" t="str">
        <f t="shared" si="19"/>
        <v/>
      </c>
      <c r="AC32" s="119" t="str">
        <f t="shared" si="2"/>
        <v/>
      </c>
      <c r="AD32" s="117" t="str">
        <f t="shared" si="23"/>
        <v/>
      </c>
      <c r="AE32" s="120" t="str">
        <f t="shared" si="24"/>
        <v/>
      </c>
      <c r="AF32" s="116"/>
      <c r="AG32" s="121"/>
      <c r="AH32" s="122"/>
      <c r="AI32" s="123"/>
      <c r="AJ32" s="123"/>
      <c r="AK32" s="121"/>
      <c r="AL32" s="122"/>
      <c r="AM32" s="109"/>
      <c r="AN32" s="109"/>
      <c r="AO32" s="109"/>
      <c r="AP32" s="109"/>
      <c r="AQ32" s="109"/>
      <c r="AR32" s="109"/>
      <c r="AS32" s="109"/>
      <c r="AT32" s="109"/>
      <c r="AU32" s="109"/>
      <c r="AV32" s="109"/>
      <c r="AW32" s="109"/>
      <c r="AX32" s="109"/>
      <c r="AY32" s="109"/>
      <c r="AZ32" s="109"/>
      <c r="BA32" s="109"/>
      <c r="BB32" s="109"/>
      <c r="BC32" s="109"/>
      <c r="BD32" s="109"/>
      <c r="BE32" s="109"/>
      <c r="BF32" s="109"/>
      <c r="BG32" s="109"/>
      <c r="BH32" s="109"/>
      <c r="BI32" s="109"/>
      <c r="BJ32" s="109"/>
      <c r="BK32" s="109"/>
      <c r="BL32" s="109"/>
      <c r="BM32" s="109"/>
      <c r="BN32" s="109"/>
      <c r="BO32" s="109"/>
      <c r="BP32" s="109"/>
      <c r="BQ32" s="109"/>
      <c r="BR32" s="109"/>
    </row>
    <row r="33" spans="1:70" ht="59.25" customHeight="1" x14ac:dyDescent="0.3">
      <c r="A33" s="222">
        <v>5</v>
      </c>
      <c r="B33" s="228"/>
      <c r="C33" s="225" t="s">
        <v>238</v>
      </c>
      <c r="D33" s="223" t="s">
        <v>250</v>
      </c>
      <c r="E33" s="213" t="s">
        <v>253</v>
      </c>
      <c r="F33" s="213" t="s">
        <v>247</v>
      </c>
      <c r="G33" s="223" t="s">
        <v>252</v>
      </c>
      <c r="H33" s="214" t="s">
        <v>210</v>
      </c>
      <c r="I33" s="224"/>
      <c r="J33" s="220"/>
      <c r="K33" s="219"/>
      <c r="L33" s="218"/>
      <c r="M33" s="219"/>
      <c r="N33" s="220"/>
      <c r="O33" s="219"/>
      <c r="P33" s="221"/>
      <c r="Q33" s="151"/>
      <c r="R33" s="114"/>
      <c r="S33" s="115"/>
      <c r="T33" s="116"/>
      <c r="U33" s="116"/>
      <c r="V33" s="117"/>
      <c r="W33" s="116"/>
      <c r="X33" s="116"/>
      <c r="Y33" s="116"/>
      <c r="Z33" s="118"/>
      <c r="AA33" s="119"/>
      <c r="AB33" s="117"/>
      <c r="AC33" s="119"/>
      <c r="AD33" s="117"/>
      <c r="AE33" s="120"/>
      <c r="AF33" s="116"/>
      <c r="AG33" s="152"/>
      <c r="AH33" s="153"/>
      <c r="AI33" s="123"/>
      <c r="AJ33" s="123"/>
      <c r="AK33" s="152"/>
      <c r="AL33" s="153"/>
      <c r="AM33" s="109"/>
      <c r="AN33" s="109"/>
      <c r="AO33" s="109"/>
      <c r="AP33" s="109"/>
      <c r="AQ33" s="109"/>
      <c r="AR33" s="109"/>
      <c r="AS33" s="109"/>
      <c r="AT33" s="109"/>
      <c r="AU33" s="109"/>
      <c r="AV33" s="109"/>
      <c r="AW33" s="109"/>
      <c r="AX33" s="109"/>
      <c r="AY33" s="109"/>
      <c r="AZ33" s="109"/>
      <c r="BA33" s="109"/>
      <c r="BB33" s="109"/>
      <c r="BC33" s="109"/>
      <c r="BD33" s="109"/>
      <c r="BE33" s="109"/>
      <c r="BF33" s="109"/>
      <c r="BG33" s="109"/>
      <c r="BH33" s="109"/>
      <c r="BI33" s="109"/>
      <c r="BJ33" s="109"/>
      <c r="BK33" s="109"/>
      <c r="BL33" s="109"/>
      <c r="BM33" s="109"/>
      <c r="BN33" s="109"/>
      <c r="BO33" s="109"/>
      <c r="BP33" s="109"/>
      <c r="BQ33" s="109"/>
      <c r="BR33" s="109"/>
    </row>
    <row r="34" spans="1:70" ht="41.25" customHeight="1" x14ac:dyDescent="0.3">
      <c r="A34" s="222"/>
      <c r="B34" s="229"/>
      <c r="C34" s="226"/>
      <c r="D34" s="223"/>
      <c r="E34" s="213"/>
      <c r="F34" s="213"/>
      <c r="G34" s="223"/>
      <c r="H34" s="215"/>
      <c r="I34" s="224"/>
      <c r="J34" s="220"/>
      <c r="K34" s="219"/>
      <c r="L34" s="218"/>
      <c r="M34" s="219"/>
      <c r="N34" s="220"/>
      <c r="O34" s="219"/>
      <c r="P34" s="221"/>
      <c r="Q34" s="151"/>
      <c r="R34" s="114"/>
      <c r="S34" s="115"/>
      <c r="T34" s="116"/>
      <c r="U34" s="116"/>
      <c r="V34" s="117"/>
      <c r="W34" s="116"/>
      <c r="X34" s="116"/>
      <c r="Y34" s="116"/>
      <c r="Z34" s="118"/>
      <c r="AA34" s="119"/>
      <c r="AB34" s="117"/>
      <c r="AC34" s="119"/>
      <c r="AD34" s="117"/>
      <c r="AE34" s="120"/>
      <c r="AF34" s="116"/>
      <c r="AG34" s="152"/>
      <c r="AH34" s="152"/>
      <c r="AI34" s="123"/>
      <c r="AJ34" s="123"/>
      <c r="AK34" s="152"/>
      <c r="AL34" s="153"/>
      <c r="AM34" s="109"/>
      <c r="AN34" s="109"/>
      <c r="AO34" s="109"/>
      <c r="AP34" s="109"/>
      <c r="AQ34" s="109"/>
      <c r="AR34" s="109"/>
      <c r="AS34" s="109"/>
      <c r="AT34" s="109"/>
      <c r="AU34" s="109"/>
      <c r="AV34" s="109"/>
      <c r="AW34" s="109"/>
      <c r="AX34" s="109"/>
      <c r="AY34" s="109"/>
      <c r="AZ34" s="109"/>
      <c r="BA34" s="109"/>
      <c r="BB34" s="109"/>
      <c r="BC34" s="109"/>
      <c r="BD34" s="109"/>
      <c r="BE34" s="109"/>
      <c r="BF34" s="109"/>
      <c r="BG34" s="109"/>
      <c r="BH34" s="109"/>
      <c r="BI34" s="109"/>
      <c r="BJ34" s="109"/>
      <c r="BK34" s="109"/>
      <c r="BL34" s="109"/>
      <c r="BM34" s="109"/>
      <c r="BN34" s="109"/>
      <c r="BO34" s="109"/>
      <c r="BP34" s="109"/>
      <c r="BQ34" s="109"/>
      <c r="BR34" s="109"/>
    </row>
    <row r="35" spans="1:70" ht="58.5" customHeight="1" x14ac:dyDescent="0.3">
      <c r="A35" s="222"/>
      <c r="B35" s="229"/>
      <c r="C35" s="226"/>
      <c r="D35" s="223"/>
      <c r="E35" s="213"/>
      <c r="F35" s="213"/>
      <c r="G35" s="223"/>
      <c r="H35" s="215"/>
      <c r="I35" s="224"/>
      <c r="J35" s="220"/>
      <c r="K35" s="219"/>
      <c r="L35" s="218"/>
      <c r="M35" s="219"/>
      <c r="N35" s="220"/>
      <c r="O35" s="219"/>
      <c r="P35" s="221"/>
      <c r="Q35" s="151"/>
      <c r="R35" s="126"/>
      <c r="S35" s="115"/>
      <c r="T35" s="116"/>
      <c r="U35" s="116"/>
      <c r="V35" s="117"/>
      <c r="W35" s="116"/>
      <c r="X35" s="116"/>
      <c r="Y35" s="116"/>
      <c r="Z35" s="118"/>
      <c r="AA35" s="119"/>
      <c r="AB35" s="117"/>
      <c r="AC35" s="119"/>
      <c r="AD35" s="117"/>
      <c r="AE35" s="120"/>
      <c r="AF35" s="116"/>
      <c r="AG35" s="152"/>
      <c r="AH35" s="153"/>
      <c r="AI35" s="123"/>
      <c r="AJ35" s="123"/>
      <c r="AK35" s="152"/>
      <c r="AL35" s="153"/>
      <c r="AM35" s="109"/>
      <c r="AN35" s="109"/>
      <c r="AO35" s="109"/>
      <c r="AP35" s="109"/>
      <c r="AQ35" s="109"/>
      <c r="AR35" s="109"/>
      <c r="AS35" s="109"/>
      <c r="AT35" s="109"/>
      <c r="AU35" s="109"/>
      <c r="AV35" s="109"/>
      <c r="AW35" s="109"/>
      <c r="AX35" s="109"/>
      <c r="AY35" s="109"/>
      <c r="AZ35" s="109"/>
      <c r="BA35" s="109"/>
      <c r="BB35" s="109"/>
      <c r="BC35" s="109"/>
      <c r="BD35" s="109"/>
      <c r="BE35" s="109"/>
      <c r="BF35" s="109"/>
      <c r="BG35" s="109"/>
      <c r="BH35" s="109"/>
      <c r="BI35" s="109"/>
      <c r="BJ35" s="109"/>
      <c r="BK35" s="109"/>
      <c r="BL35" s="109"/>
      <c r="BM35" s="109"/>
      <c r="BN35" s="109"/>
      <c r="BO35" s="109"/>
      <c r="BP35" s="109"/>
      <c r="BQ35" s="109"/>
      <c r="BR35" s="109"/>
    </row>
    <row r="36" spans="1:70" ht="14.45" customHeight="1" x14ac:dyDescent="0.3">
      <c r="A36" s="222"/>
      <c r="B36" s="229"/>
      <c r="C36" s="226"/>
      <c r="D36" s="223"/>
      <c r="E36" s="213"/>
      <c r="F36" s="213"/>
      <c r="G36" s="223"/>
      <c r="H36" s="215"/>
      <c r="I36" s="224"/>
      <c r="J36" s="220"/>
      <c r="K36" s="219"/>
      <c r="L36" s="218"/>
      <c r="M36" s="219"/>
      <c r="N36" s="220"/>
      <c r="O36" s="219"/>
      <c r="P36" s="221"/>
      <c r="Q36" s="151"/>
      <c r="R36" s="114"/>
      <c r="S36" s="115"/>
      <c r="T36" s="116"/>
      <c r="U36" s="116"/>
      <c r="V36" s="117"/>
      <c r="W36" s="116"/>
      <c r="X36" s="116"/>
      <c r="Y36" s="116"/>
      <c r="Z36" s="118"/>
      <c r="AA36" s="119"/>
      <c r="AB36" s="117"/>
      <c r="AC36" s="119"/>
      <c r="AD36" s="117"/>
      <c r="AE36" s="120"/>
      <c r="AF36" s="116"/>
      <c r="AG36" s="152"/>
      <c r="AH36" s="153"/>
      <c r="AI36" s="123"/>
      <c r="AJ36" s="123"/>
      <c r="AK36" s="152"/>
      <c r="AL36" s="153"/>
      <c r="AM36" s="109"/>
      <c r="AN36" s="109"/>
      <c r="AO36" s="109"/>
      <c r="AP36" s="109"/>
      <c r="AQ36" s="109"/>
      <c r="AR36" s="109"/>
      <c r="AS36" s="109"/>
      <c r="AT36" s="109"/>
      <c r="AU36" s="109"/>
      <c r="AV36" s="109"/>
      <c r="AW36" s="109"/>
      <c r="AX36" s="109"/>
      <c r="AY36" s="109"/>
      <c r="AZ36" s="109"/>
      <c r="BA36" s="109"/>
      <c r="BB36" s="109"/>
      <c r="BC36" s="109"/>
      <c r="BD36" s="109"/>
      <c r="BE36" s="109"/>
      <c r="BF36" s="109"/>
      <c r="BG36" s="109"/>
      <c r="BH36" s="109"/>
      <c r="BI36" s="109"/>
      <c r="BJ36" s="109"/>
      <c r="BK36" s="109"/>
      <c r="BL36" s="109"/>
      <c r="BM36" s="109"/>
      <c r="BN36" s="109"/>
      <c r="BO36" s="109"/>
      <c r="BP36" s="109"/>
      <c r="BQ36" s="109"/>
      <c r="BR36" s="109"/>
    </row>
    <row r="37" spans="1:70" ht="14.45" customHeight="1" x14ac:dyDescent="0.3">
      <c r="A37" s="222"/>
      <c r="B37" s="229"/>
      <c r="C37" s="226"/>
      <c r="D37" s="223"/>
      <c r="E37" s="213"/>
      <c r="F37" s="213"/>
      <c r="G37" s="223"/>
      <c r="H37" s="215"/>
      <c r="I37" s="224"/>
      <c r="J37" s="220"/>
      <c r="K37" s="219"/>
      <c r="L37" s="218"/>
      <c r="M37" s="219"/>
      <c r="N37" s="220"/>
      <c r="O37" s="219"/>
      <c r="P37" s="221"/>
      <c r="Q37" s="151"/>
      <c r="R37" s="114"/>
      <c r="S37" s="115"/>
      <c r="T37" s="116"/>
      <c r="U37" s="116"/>
      <c r="V37" s="117"/>
      <c r="W37" s="116"/>
      <c r="X37" s="116"/>
      <c r="Y37" s="116"/>
      <c r="Z37" s="127"/>
      <c r="AA37" s="119"/>
      <c r="AB37" s="117"/>
      <c r="AC37" s="119"/>
      <c r="AD37" s="117"/>
      <c r="AE37" s="120"/>
      <c r="AF37" s="116"/>
      <c r="AG37" s="152"/>
      <c r="AH37" s="153"/>
      <c r="AI37" s="123"/>
      <c r="AJ37" s="123"/>
      <c r="AK37" s="152"/>
      <c r="AL37" s="153"/>
      <c r="AM37" s="109"/>
      <c r="AN37" s="109"/>
      <c r="AO37" s="109"/>
      <c r="AP37" s="109"/>
      <c r="AQ37" s="109"/>
      <c r="AR37" s="109"/>
      <c r="AS37" s="109"/>
      <c r="AT37" s="109"/>
      <c r="AU37" s="109"/>
      <c r="AV37" s="109"/>
      <c r="AW37" s="109"/>
      <c r="AX37" s="109"/>
      <c r="AY37" s="109"/>
      <c r="AZ37" s="109"/>
      <c r="BA37" s="109"/>
      <c r="BB37" s="109"/>
      <c r="BC37" s="109"/>
      <c r="BD37" s="109"/>
      <c r="BE37" s="109"/>
      <c r="BF37" s="109"/>
      <c r="BG37" s="109"/>
      <c r="BH37" s="109"/>
      <c r="BI37" s="109"/>
      <c r="BJ37" s="109"/>
      <c r="BK37" s="109"/>
      <c r="BL37" s="109"/>
      <c r="BM37" s="109"/>
      <c r="BN37" s="109"/>
      <c r="BO37" s="109"/>
      <c r="BP37" s="109"/>
      <c r="BQ37" s="109"/>
      <c r="BR37" s="109"/>
    </row>
    <row r="38" spans="1:70" ht="58.5" customHeight="1" x14ac:dyDescent="0.3">
      <c r="A38" s="222"/>
      <c r="B38" s="230"/>
      <c r="C38" s="227"/>
      <c r="D38" s="223"/>
      <c r="E38" s="213"/>
      <c r="F38" s="213"/>
      <c r="G38" s="223"/>
      <c r="H38" s="216"/>
      <c r="I38" s="224"/>
      <c r="J38" s="220"/>
      <c r="K38" s="219"/>
      <c r="L38" s="218"/>
      <c r="M38" s="219"/>
      <c r="N38" s="220"/>
      <c r="O38" s="219"/>
      <c r="P38" s="221"/>
      <c r="Q38" s="151"/>
      <c r="R38" s="114"/>
      <c r="S38" s="115"/>
      <c r="T38" s="116"/>
      <c r="U38" s="116"/>
      <c r="V38" s="117"/>
      <c r="W38" s="116"/>
      <c r="X38" s="116"/>
      <c r="Y38" s="116"/>
      <c r="Z38" s="118"/>
      <c r="AA38" s="119"/>
      <c r="AB38" s="117"/>
      <c r="AC38" s="119"/>
      <c r="AD38" s="117"/>
      <c r="AE38" s="120"/>
      <c r="AF38" s="116"/>
      <c r="AG38" s="152"/>
      <c r="AH38" s="153"/>
      <c r="AI38" s="123"/>
      <c r="AJ38" s="123"/>
      <c r="AK38" s="152"/>
      <c r="AL38" s="153"/>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09"/>
      <c r="BR38" s="109"/>
    </row>
    <row r="39" spans="1:70" x14ac:dyDescent="0.3">
      <c r="A39" s="222">
        <v>5</v>
      </c>
      <c r="B39" s="139"/>
      <c r="C39" s="139"/>
      <c r="D39" s="223"/>
      <c r="E39" s="213"/>
      <c r="F39" s="141"/>
      <c r="G39" s="223"/>
      <c r="H39" s="140"/>
      <c r="I39" s="224"/>
      <c r="J39" s="220" t="str">
        <f>IF(I39&lt;=0,"",IF(I39&lt;=2,"Muy Baja",IF(I39&lt;=24,"Baja",IF(I39&lt;=500,"Media",IF(I39&lt;=5000,"Alta","Muy Alta")))))</f>
        <v/>
      </c>
      <c r="K39" s="219" t="str">
        <f>IF(J39="","",IF(J39="Muy Baja",0.2,IF(J39="Baja",0.4,IF(J39="Media",0.6,IF(J39="Alta",0.8,IF(J39="Muy Alta",1,))))))</f>
        <v/>
      </c>
      <c r="L39" s="218"/>
      <c r="M39" s="219">
        <f>IF(NOT(ISERROR(MATCH(L39,'Tabla Impacto'!$B$221:$B$223,0))),'Tabla Impacto'!$F$223&amp;"Por favor no seleccionar los criterios de impacto(Afectación Económica o presupuestal y Pérdida Reputacional)",L39)</f>
        <v>0</v>
      </c>
      <c r="N39" s="220" t="str">
        <f>IF(OR(M39='Tabla Impacto'!$C$11,M39='Tabla Impacto'!$D$11),"Leve",IF(OR(M39='Tabla Impacto'!$C$12,M39='Tabla Impacto'!$D$12),"Menor",IF(OR(M39='Tabla Impacto'!$C$13,M39='Tabla Impacto'!$D$13),"Moderado",IF(OR(M39='Tabla Impacto'!$C$14,M39='Tabla Impacto'!$D$14),"Mayor",IF(OR(M39='Tabla Impacto'!$C$15,M39='Tabla Impacto'!$D$15),"Catastrófico","")))))</f>
        <v/>
      </c>
      <c r="O39" s="219" t="str">
        <f>IF(N39="","",IF(N39="Leve",0.2,IF(N39="Menor",0.4,IF(N39="Moderado",0.6,IF(N39="Mayor",0.8,IF(N39="Catastrófico",1,))))))</f>
        <v/>
      </c>
      <c r="P39" s="221" t="str">
        <f>IF(OR(AND(J39="Muy Baja",N39="Leve"),AND(J39="Muy Baja",N39="Menor"),AND(J39="Baja",N39="Leve")),"Bajo",IF(OR(AND(J39="Muy baja",N39="Moderado"),AND(J39="Baja",N39="Menor"),AND(J39="Baja",N39="Moderado"),AND(J39="Media",N39="Leve"),AND(J39="Media",N39="Menor"),AND(J39="Media",N39="Moderado"),AND(J39="Alta",N39="Leve"),AND(J39="Alta",N39="Menor")),"Moderado",IF(OR(AND(J39="Muy Baja",N39="Mayor"),AND(J39="Baja",N39="Mayor"),AND(J39="Media",N39="Mayor"),AND(J39="Alta",N39="Moderado"),AND(J39="Alta",N39="Mayor"),AND(J39="Muy Alta",N39="Leve"),AND(J39="Muy Alta",N39="Menor"),AND(J39="Muy Alta",N39="Moderado"),AND(J39="Muy Alta",N39="Mayor")),"Alto",IF(OR(AND(J39="Muy Baja",N39="Catastrófico"),AND(J39="Baja",N39="Catastrófico"),AND(J39="Media",N39="Catastrófico"),AND(J39="Alta",N39="Catastrófico"),AND(J39="Muy Alta",N39="Catastrófico")),"Extremo",""))))</f>
        <v/>
      </c>
      <c r="Q39" s="113">
        <v>1</v>
      </c>
      <c r="R39" s="114"/>
      <c r="S39" s="115" t="str">
        <f>IF(OR(T39="Preventivo",T39="Detectivo"),"Probabilidad",IF(T39="Correctivo","Impacto",""))</f>
        <v/>
      </c>
      <c r="T39" s="116"/>
      <c r="U39" s="116"/>
      <c r="V39" s="117" t="str">
        <f>IF(AND(T39="Preventivo",U39="Automático"),"50%",IF(AND(T39="Preventivo",U39="Manual"),"40%",IF(AND(T39="Detectivo",U39="Automático"),"40%",IF(AND(T39="Detectivo",U39="Manual"),"30%",IF(AND(T39="Correctivo",U39="Automático"),"35%",IF(AND(T39="Correctivo",U39="Manual"),"25%",""))))))</f>
        <v/>
      </c>
      <c r="W39" s="116"/>
      <c r="X39" s="116"/>
      <c r="Y39" s="116"/>
      <c r="Z39" s="118" t="str">
        <f>IFERROR(IF(S39="Probabilidad",(K39-(+K39*V39)),IF(S39="Impacto",K39,"")),"")</f>
        <v/>
      </c>
      <c r="AA39" s="119" t="str">
        <f>IFERROR(IF(Z39="","",IF(Z39&lt;=0.2,"Muy Baja",IF(Z39&lt;=0.4,"Baja",IF(Z39&lt;=0.6,"Media",IF(Z39&lt;=0.8,"Alta","Muy Alta"))))),"")</f>
        <v/>
      </c>
      <c r="AB39" s="117" t="str">
        <f>+Z39</f>
        <v/>
      </c>
      <c r="AC39" s="119" t="str">
        <f>IFERROR(IF(AD39="","",IF(AD39&lt;=0.2,"Leve",IF(AD39&lt;=0.4,"Menor",IF(AD39&lt;=0.6,"Moderado",IF(AD39&lt;=0.8,"Mayor","Catastrófico"))))),"")</f>
        <v/>
      </c>
      <c r="AD39" s="117" t="str">
        <f>IFERROR(IF(S39="Impacto",(O39-(+O39*V39)),IF(S39="Probabilidad",O39,"")),"")</f>
        <v/>
      </c>
      <c r="AE39" s="120" t="str">
        <f>IFERROR(IF(OR(AND(AA39="Muy Baja",AC39="Leve"),AND(AA39="Muy Baja",AC39="Menor"),AND(AA39="Baja",AC39="Leve")),"Bajo",IF(OR(AND(AA39="Muy baja",AC39="Moderado"),AND(AA39="Baja",AC39="Menor"),AND(AA39="Baja",AC39="Moderado"),AND(AA39="Media",AC39="Leve"),AND(AA39="Media",AC39="Menor"),AND(AA39="Media",AC39="Moderado"),AND(AA39="Alta",AC39="Leve"),AND(AA39="Alta",AC39="Menor")),"Moderado",IF(OR(AND(AA39="Muy Baja",AC39="Mayor"),AND(AA39="Baja",AC39="Mayor"),AND(AA39="Media",AC39="Mayor"),AND(AA39="Alta",AC39="Moderado"),AND(AA39="Alta",AC39="Mayor"),AND(AA39="Muy Alta",AC39="Leve"),AND(AA39="Muy Alta",AC39="Menor"),AND(AA39="Muy Alta",AC39="Moderado"),AND(AA39="Muy Alta",AC39="Mayor")),"Alto",IF(OR(AND(AA39="Muy Baja",AC39="Catastrófico"),AND(AA39="Baja",AC39="Catastrófico"),AND(AA39="Media",AC39="Catastrófico"),AND(AA39="Alta",AC39="Catastrófico"),AND(AA39="Muy Alta",AC39="Catastrófico")),"Extremo","")))),"")</f>
        <v/>
      </c>
      <c r="AF39" s="116"/>
      <c r="AG39" s="121"/>
      <c r="AH39" s="122"/>
      <c r="AI39" s="123"/>
      <c r="AJ39" s="123"/>
      <c r="AK39" s="121"/>
      <c r="AL39" s="122"/>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09"/>
      <c r="BR39" s="109"/>
    </row>
    <row r="40" spans="1:70" x14ac:dyDescent="0.3">
      <c r="A40" s="222"/>
      <c r="B40" s="139"/>
      <c r="C40" s="139"/>
      <c r="D40" s="223"/>
      <c r="E40" s="213"/>
      <c r="F40" s="141"/>
      <c r="G40" s="223"/>
      <c r="H40" s="140"/>
      <c r="I40" s="224"/>
      <c r="J40" s="220"/>
      <c r="K40" s="219"/>
      <c r="L40" s="218"/>
      <c r="M40" s="219">
        <f t="shared" ref="M40:M44" ca="1" si="25">IF(NOT(ISERROR(MATCH(L40,_xlfn.ANCHORARRAY(E51),0))),K53&amp;"Por favor no seleccionar los criterios de impacto",L40)</f>
        <v>0</v>
      </c>
      <c r="N40" s="220"/>
      <c r="O40" s="219"/>
      <c r="P40" s="221"/>
      <c r="Q40" s="113">
        <v>2</v>
      </c>
      <c r="R40" s="114"/>
      <c r="S40" s="115" t="str">
        <f>IF(OR(T40="Preventivo",T40="Detectivo"),"Probabilidad",IF(T40="Correctivo","Impacto",""))</f>
        <v/>
      </c>
      <c r="T40" s="116"/>
      <c r="U40" s="116"/>
      <c r="V40" s="117" t="str">
        <f t="shared" ref="V40:V44" si="26">IF(AND(T40="Preventivo",U40="Automático"),"50%",IF(AND(T40="Preventivo",U40="Manual"),"40%",IF(AND(T40="Detectivo",U40="Automático"),"40%",IF(AND(T40="Detectivo",U40="Manual"),"30%",IF(AND(T40="Correctivo",U40="Automático"),"35%",IF(AND(T40="Correctivo",U40="Manual"),"25%",""))))))</f>
        <v/>
      </c>
      <c r="W40" s="116"/>
      <c r="X40" s="116"/>
      <c r="Y40" s="116"/>
      <c r="Z40" s="118" t="str">
        <f>IFERROR(IF(AND(S39="Probabilidad",S40="Probabilidad"),(AB39-(+AB39*V40)),IF(S40="Probabilidad",(K39-(+K39*V40)),IF(S40="Impacto",AB39,""))),"")</f>
        <v/>
      </c>
      <c r="AA40" s="119" t="str">
        <f t="shared" si="0"/>
        <v/>
      </c>
      <c r="AB40" s="117" t="str">
        <f t="shared" ref="AB40:AB44" si="27">+Z40</f>
        <v/>
      </c>
      <c r="AC40" s="119" t="str">
        <f t="shared" si="2"/>
        <v/>
      </c>
      <c r="AD40" s="117" t="str">
        <f>IFERROR(IF(AND(S39="Impacto",S40="Impacto"),(AD27-(+AD27*V40)),IF(S40="Impacto",($O$39-(+$O$39*V40)),IF(S40="Probabilidad",AD27,""))),"")</f>
        <v/>
      </c>
      <c r="AE40" s="120" t="str">
        <f t="shared" ref="AE40:AE41" si="28">IFERROR(IF(OR(AND(AA40="Muy Baja",AC40="Leve"),AND(AA40="Muy Baja",AC40="Menor"),AND(AA40="Baja",AC40="Leve")),"Bajo",IF(OR(AND(AA40="Muy baja",AC40="Moderado"),AND(AA40="Baja",AC40="Menor"),AND(AA40="Baja",AC40="Moderado"),AND(AA40="Media",AC40="Leve"),AND(AA40="Media",AC40="Menor"),AND(AA40="Media",AC40="Moderado"),AND(AA40="Alta",AC40="Leve"),AND(AA40="Alta",AC40="Menor")),"Moderado",IF(OR(AND(AA40="Muy Baja",AC40="Mayor"),AND(AA40="Baja",AC40="Mayor"),AND(AA40="Media",AC40="Mayor"),AND(AA40="Alta",AC40="Moderado"),AND(AA40="Alta",AC40="Mayor"),AND(AA40="Muy Alta",AC40="Leve"),AND(AA40="Muy Alta",AC40="Menor"),AND(AA40="Muy Alta",AC40="Moderado"),AND(AA40="Muy Alta",AC40="Mayor")),"Alto",IF(OR(AND(AA40="Muy Baja",AC40="Catastrófico"),AND(AA40="Baja",AC40="Catastrófico"),AND(AA40="Media",AC40="Catastrófico"),AND(AA40="Alta",AC40="Catastrófico"),AND(AA40="Muy Alta",AC40="Catastrófico")),"Extremo","")))),"")</f>
        <v/>
      </c>
      <c r="AF40" s="116"/>
      <c r="AG40" s="121"/>
      <c r="AH40" s="122"/>
      <c r="AI40" s="123"/>
      <c r="AJ40" s="123"/>
      <c r="AK40" s="121"/>
      <c r="AL40" s="122"/>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row>
    <row r="41" spans="1:70" x14ac:dyDescent="0.3">
      <c r="A41" s="222"/>
      <c r="B41" s="139"/>
      <c r="C41" s="139"/>
      <c r="D41" s="223"/>
      <c r="E41" s="213"/>
      <c r="F41" s="141"/>
      <c r="G41" s="223"/>
      <c r="H41" s="140"/>
      <c r="I41" s="224"/>
      <c r="J41" s="220"/>
      <c r="K41" s="219"/>
      <c r="L41" s="218"/>
      <c r="M41" s="219">
        <f t="shared" ca="1" si="25"/>
        <v>0</v>
      </c>
      <c r="N41" s="220"/>
      <c r="O41" s="219"/>
      <c r="P41" s="221"/>
      <c r="Q41" s="113">
        <v>3</v>
      </c>
      <c r="R41" s="126"/>
      <c r="S41" s="115" t="str">
        <f>IF(OR(T41="Preventivo",T41="Detectivo"),"Probabilidad",IF(T41="Correctivo","Impacto",""))</f>
        <v/>
      </c>
      <c r="T41" s="116"/>
      <c r="U41" s="116"/>
      <c r="V41" s="117" t="str">
        <f t="shared" si="26"/>
        <v/>
      </c>
      <c r="W41" s="116"/>
      <c r="X41" s="116"/>
      <c r="Y41" s="116"/>
      <c r="Z41" s="118" t="str">
        <f>IFERROR(IF(AND(S40="Probabilidad",S41="Probabilidad"),(AB40-(+AB40*V41)),IF(AND(S40="Impacto",S41="Probabilidad"),(AB39-(+AB39*V41)),IF(S41="Impacto",AB40,""))),"")</f>
        <v/>
      </c>
      <c r="AA41" s="119" t="str">
        <f t="shared" si="0"/>
        <v/>
      </c>
      <c r="AB41" s="117" t="str">
        <f t="shared" si="27"/>
        <v/>
      </c>
      <c r="AC41" s="119" t="str">
        <f t="shared" si="2"/>
        <v/>
      </c>
      <c r="AD41" s="117" t="str">
        <f>IFERROR(IF(AND(S40="Impacto",S41="Impacto"),(AD40-(+AD40*V41)),IF(AND(S40="Probabilidad",S41="Impacto"),(AD39-(+AD39*V41)),IF(S41="Probabilidad",AD40,""))),"")</f>
        <v/>
      </c>
      <c r="AE41" s="120" t="str">
        <f t="shared" si="28"/>
        <v/>
      </c>
      <c r="AF41" s="116"/>
      <c r="AG41" s="121"/>
      <c r="AH41" s="122"/>
      <c r="AI41" s="123"/>
      <c r="AJ41" s="123"/>
      <c r="AK41" s="121"/>
      <c r="AL41" s="122"/>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09"/>
      <c r="BR41" s="109"/>
    </row>
    <row r="42" spans="1:70" x14ac:dyDescent="0.3">
      <c r="A42" s="222"/>
      <c r="B42" s="139"/>
      <c r="C42" s="139"/>
      <c r="D42" s="223"/>
      <c r="E42" s="213"/>
      <c r="F42" s="141"/>
      <c r="G42" s="223"/>
      <c r="H42" s="140"/>
      <c r="I42" s="224"/>
      <c r="J42" s="220"/>
      <c r="K42" s="219"/>
      <c r="L42" s="218"/>
      <c r="M42" s="219">
        <f t="shared" ca="1" si="25"/>
        <v>0</v>
      </c>
      <c r="N42" s="220"/>
      <c r="O42" s="219"/>
      <c r="P42" s="221"/>
      <c r="Q42" s="113">
        <v>4</v>
      </c>
      <c r="R42" s="114"/>
      <c r="S42" s="115" t="str">
        <f t="shared" ref="S42:S44" si="29">IF(OR(T42="Preventivo",T42="Detectivo"),"Probabilidad",IF(T42="Correctivo","Impacto",""))</f>
        <v/>
      </c>
      <c r="T42" s="116"/>
      <c r="U42" s="116"/>
      <c r="V42" s="117" t="str">
        <f t="shared" si="26"/>
        <v/>
      </c>
      <c r="W42" s="116"/>
      <c r="X42" s="116"/>
      <c r="Y42" s="116"/>
      <c r="Z42" s="118" t="str">
        <f t="shared" ref="Z42:Z44" si="30">IFERROR(IF(AND(S41="Probabilidad",S42="Probabilidad"),(AB41-(+AB41*V42)),IF(AND(S41="Impacto",S42="Probabilidad"),(AB40-(+AB40*V42)),IF(S42="Impacto",AB41,""))),"")</f>
        <v/>
      </c>
      <c r="AA42" s="119" t="str">
        <f t="shared" si="0"/>
        <v/>
      </c>
      <c r="AB42" s="117" t="str">
        <f t="shared" si="27"/>
        <v/>
      </c>
      <c r="AC42" s="119" t="str">
        <f t="shared" si="2"/>
        <v/>
      </c>
      <c r="AD42" s="117" t="str">
        <f t="shared" ref="AD42:AD44" si="31">IFERROR(IF(AND(S41="Impacto",S42="Impacto"),(AD41-(+AD41*V42)),IF(AND(S41="Probabilidad",S42="Impacto"),(AD40-(+AD40*V42)),IF(S42="Probabilidad",AD41,""))),"")</f>
        <v/>
      </c>
      <c r="AE42" s="120" t="str">
        <f>IFERROR(IF(OR(AND(AA42="Muy Baja",AC42="Leve"),AND(AA42="Muy Baja",AC42="Menor"),AND(AA42="Baja",AC42="Leve")),"Bajo",IF(OR(AND(AA42="Muy baja",AC42="Moderado"),AND(AA42="Baja",AC42="Menor"),AND(AA42="Baja",AC42="Moderado"),AND(AA42="Media",AC42="Leve"),AND(AA42="Media",AC42="Menor"),AND(AA42="Media",AC42="Moderado"),AND(AA42="Alta",AC42="Leve"),AND(AA42="Alta",AC42="Menor")),"Moderado",IF(OR(AND(AA42="Muy Baja",AC42="Mayor"),AND(AA42="Baja",AC42="Mayor"),AND(AA42="Media",AC42="Mayor"),AND(AA42="Alta",AC42="Moderado"),AND(AA42="Alta",AC42="Mayor"),AND(AA42="Muy Alta",AC42="Leve"),AND(AA42="Muy Alta",AC42="Menor"),AND(AA42="Muy Alta",AC42="Moderado"),AND(AA42="Muy Alta",AC42="Mayor")),"Alto",IF(OR(AND(AA42="Muy Baja",AC42="Catastrófico"),AND(AA42="Baja",AC42="Catastrófico"),AND(AA42="Media",AC42="Catastrófico"),AND(AA42="Alta",AC42="Catastrófico"),AND(AA42="Muy Alta",AC42="Catastrófico")),"Extremo","")))),"")</f>
        <v/>
      </c>
      <c r="AF42" s="116"/>
      <c r="AG42" s="121"/>
      <c r="AH42" s="122"/>
      <c r="AI42" s="123"/>
      <c r="AJ42" s="123"/>
      <c r="AK42" s="121"/>
      <c r="AL42" s="122"/>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09"/>
      <c r="BR42" s="109"/>
    </row>
    <row r="43" spans="1:70" x14ac:dyDescent="0.3">
      <c r="A43" s="222"/>
      <c r="B43" s="139"/>
      <c r="C43" s="139"/>
      <c r="D43" s="223"/>
      <c r="E43" s="213"/>
      <c r="F43" s="141"/>
      <c r="G43" s="223"/>
      <c r="H43" s="140"/>
      <c r="I43" s="224"/>
      <c r="J43" s="220"/>
      <c r="K43" s="219"/>
      <c r="L43" s="218"/>
      <c r="M43" s="219">
        <f t="shared" ca="1" si="25"/>
        <v>0</v>
      </c>
      <c r="N43" s="220"/>
      <c r="O43" s="219"/>
      <c r="P43" s="221"/>
      <c r="Q43" s="113">
        <v>5</v>
      </c>
      <c r="R43" s="114"/>
      <c r="S43" s="115" t="str">
        <f t="shared" si="29"/>
        <v/>
      </c>
      <c r="T43" s="116"/>
      <c r="U43" s="116"/>
      <c r="V43" s="117" t="str">
        <f t="shared" si="26"/>
        <v/>
      </c>
      <c r="W43" s="116"/>
      <c r="X43" s="116"/>
      <c r="Y43" s="116"/>
      <c r="Z43" s="118" t="str">
        <f t="shared" si="30"/>
        <v/>
      </c>
      <c r="AA43" s="119" t="str">
        <f t="shared" si="0"/>
        <v/>
      </c>
      <c r="AB43" s="117" t="str">
        <f t="shared" si="27"/>
        <v/>
      </c>
      <c r="AC43" s="119" t="str">
        <f t="shared" si="2"/>
        <v/>
      </c>
      <c r="AD43" s="117" t="str">
        <f t="shared" si="31"/>
        <v/>
      </c>
      <c r="AE43" s="120" t="str">
        <f t="shared" ref="AE43:AE44" si="32">IFERROR(IF(OR(AND(AA43="Muy Baja",AC43="Leve"),AND(AA43="Muy Baja",AC43="Menor"),AND(AA43="Baja",AC43="Leve")),"Bajo",IF(OR(AND(AA43="Muy baja",AC43="Moderado"),AND(AA43="Baja",AC43="Menor"),AND(AA43="Baja",AC43="Moderado"),AND(AA43="Media",AC43="Leve"),AND(AA43="Media",AC43="Menor"),AND(AA43="Media",AC43="Moderado"),AND(AA43="Alta",AC43="Leve"),AND(AA43="Alta",AC43="Menor")),"Moderado",IF(OR(AND(AA43="Muy Baja",AC43="Mayor"),AND(AA43="Baja",AC43="Mayor"),AND(AA43="Media",AC43="Mayor"),AND(AA43="Alta",AC43="Moderado"),AND(AA43="Alta",AC43="Mayor"),AND(AA43="Muy Alta",AC43="Leve"),AND(AA43="Muy Alta",AC43="Menor"),AND(AA43="Muy Alta",AC43="Moderado"),AND(AA43="Muy Alta",AC43="Mayor")),"Alto",IF(OR(AND(AA43="Muy Baja",AC43="Catastrófico"),AND(AA43="Baja",AC43="Catastrófico"),AND(AA43="Media",AC43="Catastrófico"),AND(AA43="Alta",AC43="Catastrófico"),AND(AA43="Muy Alta",AC43="Catastrófico")),"Extremo","")))),"")</f>
        <v/>
      </c>
      <c r="AF43" s="116"/>
      <c r="AG43" s="121"/>
      <c r="AH43" s="122"/>
      <c r="AI43" s="123"/>
      <c r="AJ43" s="123"/>
      <c r="AK43" s="121"/>
      <c r="AL43" s="122"/>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09"/>
      <c r="BR43" s="109"/>
    </row>
    <row r="44" spans="1:70" x14ac:dyDescent="0.3">
      <c r="A44" s="222"/>
      <c r="B44" s="139"/>
      <c r="C44" s="139"/>
      <c r="D44" s="223"/>
      <c r="E44" s="213"/>
      <c r="F44" s="141"/>
      <c r="G44" s="223"/>
      <c r="H44" s="140"/>
      <c r="I44" s="224"/>
      <c r="J44" s="220"/>
      <c r="K44" s="219"/>
      <c r="L44" s="218"/>
      <c r="M44" s="219">
        <f t="shared" ca="1" si="25"/>
        <v>0</v>
      </c>
      <c r="N44" s="220"/>
      <c r="O44" s="219"/>
      <c r="P44" s="221"/>
      <c r="Q44" s="113">
        <v>6</v>
      </c>
      <c r="R44" s="114"/>
      <c r="S44" s="115" t="str">
        <f t="shared" si="29"/>
        <v/>
      </c>
      <c r="T44" s="116"/>
      <c r="U44" s="116"/>
      <c r="V44" s="117" t="str">
        <f t="shared" si="26"/>
        <v/>
      </c>
      <c r="W44" s="116"/>
      <c r="X44" s="116"/>
      <c r="Y44" s="116"/>
      <c r="Z44" s="118" t="str">
        <f t="shared" si="30"/>
        <v/>
      </c>
      <c r="AA44" s="119" t="str">
        <f t="shared" si="0"/>
        <v/>
      </c>
      <c r="AB44" s="117" t="str">
        <f t="shared" si="27"/>
        <v/>
      </c>
      <c r="AC44" s="119" t="str">
        <f t="shared" si="2"/>
        <v/>
      </c>
      <c r="AD44" s="117" t="str">
        <f t="shared" si="31"/>
        <v/>
      </c>
      <c r="AE44" s="120" t="str">
        <f t="shared" si="32"/>
        <v/>
      </c>
      <c r="AF44" s="116"/>
      <c r="AG44" s="121"/>
      <c r="AH44" s="122"/>
      <c r="AI44" s="123"/>
      <c r="AJ44" s="123"/>
      <c r="AK44" s="121"/>
      <c r="AL44" s="122"/>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09"/>
      <c r="BR44" s="109"/>
    </row>
    <row r="45" spans="1:70" x14ac:dyDescent="0.3">
      <c r="A45" s="222">
        <v>6</v>
      </c>
      <c r="B45" s="139"/>
      <c r="C45" s="139"/>
      <c r="D45" s="223"/>
      <c r="E45" s="213"/>
      <c r="F45" s="141"/>
      <c r="G45" s="223"/>
      <c r="H45" s="140"/>
      <c r="I45" s="224"/>
      <c r="J45" s="220" t="str">
        <f>IF(I45&lt;=0,"",IF(I45&lt;=2,"Muy Baja",IF(I45&lt;=24,"Baja",IF(I45&lt;=500,"Media",IF(I45&lt;=5000,"Alta","Muy Alta")))))</f>
        <v/>
      </c>
      <c r="K45" s="219" t="str">
        <f>IF(J45="","",IF(J45="Muy Baja",0.2,IF(J45="Baja",0.4,IF(J45="Media",0.6,IF(J45="Alta",0.8,IF(J45="Muy Alta",1,))))))</f>
        <v/>
      </c>
      <c r="L45" s="218"/>
      <c r="M45" s="219">
        <f>IF(NOT(ISERROR(MATCH(L45,'Tabla Impacto'!$B$221:$B$223,0))),'Tabla Impacto'!$F$223&amp;"Por favor no seleccionar los criterios de impacto(Afectación Económica o presupuestal y Pérdida Reputacional)",L45)</f>
        <v>0</v>
      </c>
      <c r="N45" s="220" t="str">
        <f>IF(OR(M45='Tabla Impacto'!$C$11,M45='Tabla Impacto'!$D$11),"Leve",IF(OR(M45='Tabla Impacto'!$C$12,M45='Tabla Impacto'!$D$12),"Menor",IF(OR(M45='Tabla Impacto'!$C$13,M45='Tabla Impacto'!$D$13),"Moderado",IF(OR(M45='Tabla Impacto'!$C$14,M45='Tabla Impacto'!$D$14),"Mayor",IF(OR(M45='Tabla Impacto'!$C$15,M45='Tabla Impacto'!$D$15),"Catastrófico","")))))</f>
        <v/>
      </c>
      <c r="O45" s="219" t="str">
        <f>IF(N45="","",IF(N45="Leve",0.2,IF(N45="Menor",0.4,IF(N45="Moderado",0.6,IF(N45="Mayor",0.8,IF(N45="Catastrófico",1,))))))</f>
        <v/>
      </c>
      <c r="P45" s="221" t="str">
        <f>IF(OR(AND(J45="Muy Baja",N45="Leve"),AND(J45="Muy Baja",N45="Menor"),AND(J45="Baja",N45="Leve")),"Bajo",IF(OR(AND(J45="Muy baja",N45="Moderado"),AND(J45="Baja",N45="Menor"),AND(J45="Baja",N45="Moderado"),AND(J45="Media",N45="Leve"),AND(J45="Media",N45="Menor"),AND(J45="Media",N45="Moderado"),AND(J45="Alta",N45="Leve"),AND(J45="Alta",N45="Menor")),"Moderado",IF(OR(AND(J45="Muy Baja",N45="Mayor"),AND(J45="Baja",N45="Mayor"),AND(J45="Media",N45="Mayor"),AND(J45="Alta",N45="Moderado"),AND(J45="Alta",N45="Mayor"),AND(J45="Muy Alta",N45="Leve"),AND(J45="Muy Alta",N45="Menor"),AND(J45="Muy Alta",N45="Moderado"),AND(J45="Muy Alta",N45="Mayor")),"Alto",IF(OR(AND(J45="Muy Baja",N45="Catastrófico"),AND(J45="Baja",N45="Catastrófico"),AND(J45="Media",N45="Catastrófico"),AND(J45="Alta",N45="Catastrófico"),AND(J45="Muy Alta",N45="Catastrófico")),"Extremo",""))))</f>
        <v/>
      </c>
      <c r="Q45" s="113">
        <v>1</v>
      </c>
      <c r="R45" s="114"/>
      <c r="S45" s="115" t="str">
        <f>IF(OR(T45="Preventivo",T45="Detectivo"),"Probabilidad",IF(T45="Correctivo","Impacto",""))</f>
        <v/>
      </c>
      <c r="T45" s="116"/>
      <c r="U45" s="116"/>
      <c r="V45" s="117" t="str">
        <f>IF(AND(T45="Preventivo",U45="Automático"),"50%",IF(AND(T45="Preventivo",U45="Manual"),"40%",IF(AND(T45="Detectivo",U45="Automático"),"40%",IF(AND(T45="Detectivo",U45="Manual"),"30%",IF(AND(T45="Correctivo",U45="Automático"),"35%",IF(AND(T45="Correctivo",U45="Manual"),"25%",""))))))</f>
        <v/>
      </c>
      <c r="W45" s="116"/>
      <c r="X45" s="116"/>
      <c r="Y45" s="116"/>
      <c r="Z45" s="118" t="str">
        <f>IFERROR(IF(S45="Probabilidad",(K45-(+K45*V45)),IF(S45="Impacto",K45,"")),"")</f>
        <v/>
      </c>
      <c r="AA45" s="119" t="str">
        <f>IFERROR(IF(Z45="","",IF(Z45&lt;=0.2,"Muy Baja",IF(Z45&lt;=0.4,"Baja",IF(Z45&lt;=0.6,"Media",IF(Z45&lt;=0.8,"Alta","Muy Alta"))))),"")</f>
        <v/>
      </c>
      <c r="AB45" s="117" t="str">
        <f>+Z45</f>
        <v/>
      </c>
      <c r="AC45" s="119" t="str">
        <f>IFERROR(IF(AD45="","",IF(AD45&lt;=0.2,"Leve",IF(AD45&lt;=0.4,"Menor",IF(AD45&lt;=0.6,"Moderado",IF(AD45&lt;=0.8,"Mayor","Catastrófico"))))),"")</f>
        <v/>
      </c>
      <c r="AD45" s="117" t="str">
        <f>IFERROR(IF(S45="Impacto",(O45-(+O45*V45)),IF(S45="Probabilidad",O45,"")),"")</f>
        <v/>
      </c>
      <c r="AE45" s="120" t="str">
        <f>IFERROR(IF(OR(AND(AA45="Muy Baja",AC45="Leve"),AND(AA45="Muy Baja",AC45="Menor"),AND(AA45="Baja",AC45="Leve")),"Bajo",IF(OR(AND(AA45="Muy baja",AC45="Moderado"),AND(AA45="Baja",AC45="Menor"),AND(AA45="Baja",AC45="Moderado"),AND(AA45="Media",AC45="Leve"),AND(AA45="Media",AC45="Menor"),AND(AA45="Media",AC45="Moderado"),AND(AA45="Alta",AC45="Leve"),AND(AA45="Alta",AC45="Menor")),"Moderado",IF(OR(AND(AA45="Muy Baja",AC45="Mayor"),AND(AA45="Baja",AC45="Mayor"),AND(AA45="Media",AC45="Mayor"),AND(AA45="Alta",AC45="Moderado"),AND(AA45="Alta",AC45="Mayor"),AND(AA45="Muy Alta",AC45="Leve"),AND(AA45="Muy Alta",AC45="Menor"),AND(AA45="Muy Alta",AC45="Moderado"),AND(AA45="Muy Alta",AC45="Mayor")),"Alto",IF(OR(AND(AA45="Muy Baja",AC45="Catastrófico"),AND(AA45="Baja",AC45="Catastrófico"),AND(AA45="Media",AC45="Catastrófico"),AND(AA45="Alta",AC45="Catastrófico"),AND(AA45="Muy Alta",AC45="Catastrófico")),"Extremo","")))),"")</f>
        <v/>
      </c>
      <c r="AF45" s="116"/>
      <c r="AG45" s="121"/>
      <c r="AH45" s="122"/>
      <c r="AI45" s="123"/>
      <c r="AJ45" s="123"/>
      <c r="AK45" s="121"/>
      <c r="AL45" s="122"/>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09"/>
      <c r="BR45" s="109"/>
    </row>
    <row r="46" spans="1:70" x14ac:dyDescent="0.3">
      <c r="A46" s="222"/>
      <c r="B46" s="139"/>
      <c r="C46" s="139"/>
      <c r="D46" s="223"/>
      <c r="E46" s="213"/>
      <c r="F46" s="141"/>
      <c r="G46" s="223"/>
      <c r="H46" s="140"/>
      <c r="I46" s="224"/>
      <c r="J46" s="220"/>
      <c r="K46" s="219"/>
      <c r="L46" s="218"/>
      <c r="M46" s="219">
        <f t="shared" ref="M46:M50" ca="1" si="33">IF(NOT(ISERROR(MATCH(L46,_xlfn.ANCHORARRAY(E57),0))),K59&amp;"Por favor no seleccionar los criterios de impacto",L46)</f>
        <v>0</v>
      </c>
      <c r="N46" s="220"/>
      <c r="O46" s="219"/>
      <c r="P46" s="221"/>
      <c r="Q46" s="113">
        <v>2</v>
      </c>
      <c r="R46" s="114"/>
      <c r="S46" s="115" t="str">
        <f>IF(OR(T46="Preventivo",T46="Detectivo"),"Probabilidad",IF(T46="Correctivo","Impacto",""))</f>
        <v/>
      </c>
      <c r="T46" s="116"/>
      <c r="U46" s="116"/>
      <c r="V46" s="117" t="str">
        <f t="shared" ref="V46:V50" si="34">IF(AND(T46="Preventivo",U46="Automático"),"50%",IF(AND(T46="Preventivo",U46="Manual"),"40%",IF(AND(T46="Detectivo",U46="Automático"),"40%",IF(AND(T46="Detectivo",U46="Manual"),"30%",IF(AND(T46="Correctivo",U46="Automático"),"35%",IF(AND(T46="Correctivo",U46="Manual"),"25%",""))))))</f>
        <v/>
      </c>
      <c r="W46" s="116"/>
      <c r="X46" s="116"/>
      <c r="Y46" s="116"/>
      <c r="Z46" s="118" t="str">
        <f>IFERROR(IF(AND(S45="Probabilidad",S46="Probabilidad"),(AB45-(+AB45*V46)),IF(S46="Probabilidad",(K45-(+K45*V46)),IF(S46="Impacto",AB45,""))),"")</f>
        <v/>
      </c>
      <c r="AA46" s="119" t="str">
        <f t="shared" si="0"/>
        <v/>
      </c>
      <c r="AB46" s="117" t="str">
        <f t="shared" ref="AB46:AB50" si="35">+Z46</f>
        <v/>
      </c>
      <c r="AC46" s="119" t="str">
        <f t="shared" si="2"/>
        <v/>
      </c>
      <c r="AD46" s="117" t="str">
        <f>IFERROR(IF(AND(S45="Impacto",S46="Impacto"),(AD39-(+AD39*V46)),IF(S46="Impacto",($O$45-(+$O$45*V46)),IF(S46="Probabilidad",AD39,""))),"")</f>
        <v/>
      </c>
      <c r="AE46" s="120" t="str">
        <f t="shared" ref="AE46:AE47" si="36">IFERROR(IF(OR(AND(AA46="Muy Baja",AC46="Leve"),AND(AA46="Muy Baja",AC46="Menor"),AND(AA46="Baja",AC46="Leve")),"Bajo",IF(OR(AND(AA46="Muy baja",AC46="Moderado"),AND(AA46="Baja",AC46="Menor"),AND(AA46="Baja",AC46="Moderado"),AND(AA46="Media",AC46="Leve"),AND(AA46="Media",AC46="Menor"),AND(AA46="Media",AC46="Moderado"),AND(AA46="Alta",AC46="Leve"),AND(AA46="Alta",AC46="Menor")),"Moderado",IF(OR(AND(AA46="Muy Baja",AC46="Mayor"),AND(AA46="Baja",AC46="Mayor"),AND(AA46="Media",AC46="Mayor"),AND(AA46="Alta",AC46="Moderado"),AND(AA46="Alta",AC46="Mayor"),AND(AA46="Muy Alta",AC46="Leve"),AND(AA46="Muy Alta",AC46="Menor"),AND(AA46="Muy Alta",AC46="Moderado"),AND(AA46="Muy Alta",AC46="Mayor")),"Alto",IF(OR(AND(AA46="Muy Baja",AC46="Catastrófico"),AND(AA46="Baja",AC46="Catastrófico"),AND(AA46="Media",AC46="Catastrófico"),AND(AA46="Alta",AC46="Catastrófico"),AND(AA46="Muy Alta",AC46="Catastrófico")),"Extremo","")))),"")</f>
        <v/>
      </c>
      <c r="AF46" s="116"/>
      <c r="AG46" s="121"/>
      <c r="AH46" s="122"/>
      <c r="AI46" s="123"/>
      <c r="AJ46" s="123"/>
      <c r="AK46" s="121"/>
      <c r="AL46" s="122"/>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09"/>
      <c r="BR46" s="109"/>
    </row>
    <row r="47" spans="1:70" x14ac:dyDescent="0.3">
      <c r="A47" s="222"/>
      <c r="B47" s="139"/>
      <c r="C47" s="139"/>
      <c r="D47" s="223"/>
      <c r="E47" s="213"/>
      <c r="F47" s="141"/>
      <c r="G47" s="223"/>
      <c r="H47" s="140"/>
      <c r="I47" s="224"/>
      <c r="J47" s="220"/>
      <c r="K47" s="219"/>
      <c r="L47" s="218"/>
      <c r="M47" s="219">
        <f t="shared" ca="1" si="33"/>
        <v>0</v>
      </c>
      <c r="N47" s="220"/>
      <c r="O47" s="219"/>
      <c r="P47" s="221"/>
      <c r="Q47" s="113">
        <v>3</v>
      </c>
      <c r="R47" s="126"/>
      <c r="S47" s="115" t="str">
        <f>IF(OR(T47="Preventivo",T47="Detectivo"),"Probabilidad",IF(T47="Correctivo","Impacto",""))</f>
        <v/>
      </c>
      <c r="T47" s="116"/>
      <c r="U47" s="116"/>
      <c r="V47" s="117" t="str">
        <f t="shared" si="34"/>
        <v/>
      </c>
      <c r="W47" s="116"/>
      <c r="X47" s="116"/>
      <c r="Y47" s="116"/>
      <c r="Z47" s="118" t="str">
        <f>IFERROR(IF(AND(S46="Probabilidad",S47="Probabilidad"),(AB46-(+AB46*V47)),IF(AND(S46="Impacto",S47="Probabilidad"),(AB45-(+AB45*V47)),IF(S47="Impacto",AB46,""))),"")</f>
        <v/>
      </c>
      <c r="AA47" s="119" t="str">
        <f t="shared" si="0"/>
        <v/>
      </c>
      <c r="AB47" s="117" t="str">
        <f t="shared" si="35"/>
        <v/>
      </c>
      <c r="AC47" s="119" t="str">
        <f t="shared" si="2"/>
        <v/>
      </c>
      <c r="AD47" s="117" t="str">
        <f>IFERROR(IF(AND(S46="Impacto",S47="Impacto"),(AD46-(+AD46*V47)),IF(AND(S46="Probabilidad",S47="Impacto"),(AD45-(+AD45*V47)),IF(S47="Probabilidad",AD46,""))),"")</f>
        <v/>
      </c>
      <c r="AE47" s="120" t="str">
        <f t="shared" si="36"/>
        <v/>
      </c>
      <c r="AF47" s="116"/>
      <c r="AG47" s="121"/>
      <c r="AH47" s="122"/>
      <c r="AI47" s="123"/>
      <c r="AJ47" s="123"/>
      <c r="AK47" s="121"/>
      <c r="AL47" s="122"/>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09"/>
      <c r="BR47" s="109"/>
    </row>
    <row r="48" spans="1:70" x14ac:dyDescent="0.3">
      <c r="A48" s="222"/>
      <c r="B48" s="139"/>
      <c r="C48" s="139"/>
      <c r="D48" s="223"/>
      <c r="E48" s="213"/>
      <c r="F48" s="141"/>
      <c r="G48" s="223"/>
      <c r="H48" s="140"/>
      <c r="I48" s="224"/>
      <c r="J48" s="220"/>
      <c r="K48" s="219"/>
      <c r="L48" s="218"/>
      <c r="M48" s="219">
        <f t="shared" ca="1" si="33"/>
        <v>0</v>
      </c>
      <c r="N48" s="220"/>
      <c r="O48" s="219"/>
      <c r="P48" s="221"/>
      <c r="Q48" s="113">
        <v>4</v>
      </c>
      <c r="R48" s="114"/>
      <c r="S48" s="115" t="str">
        <f t="shared" ref="S48:S50" si="37">IF(OR(T48="Preventivo",T48="Detectivo"),"Probabilidad",IF(T48="Correctivo","Impacto",""))</f>
        <v/>
      </c>
      <c r="T48" s="116"/>
      <c r="U48" s="116"/>
      <c r="V48" s="117" t="str">
        <f t="shared" si="34"/>
        <v/>
      </c>
      <c r="W48" s="116"/>
      <c r="X48" s="116"/>
      <c r="Y48" s="116"/>
      <c r="Z48" s="118" t="str">
        <f t="shared" ref="Z48:Z50" si="38">IFERROR(IF(AND(S47="Probabilidad",S48="Probabilidad"),(AB47-(+AB47*V48)),IF(AND(S47="Impacto",S48="Probabilidad"),(AB46-(+AB46*V48)),IF(S48="Impacto",AB47,""))),"")</f>
        <v/>
      </c>
      <c r="AA48" s="119" t="str">
        <f t="shared" si="0"/>
        <v/>
      </c>
      <c r="AB48" s="117" t="str">
        <f t="shared" si="35"/>
        <v/>
      </c>
      <c r="AC48" s="119" t="str">
        <f t="shared" si="2"/>
        <v/>
      </c>
      <c r="AD48" s="117" t="str">
        <f t="shared" ref="AD48:AD50" si="39">IFERROR(IF(AND(S47="Impacto",S48="Impacto"),(AD47-(+AD47*V48)),IF(AND(S47="Probabilidad",S48="Impacto"),(AD46-(+AD46*V48)),IF(S48="Probabilidad",AD47,""))),"")</f>
        <v/>
      </c>
      <c r="AE48" s="120" t="str">
        <f>IFERROR(IF(OR(AND(AA48="Muy Baja",AC48="Leve"),AND(AA48="Muy Baja",AC48="Menor"),AND(AA48="Baja",AC48="Leve")),"Bajo",IF(OR(AND(AA48="Muy baja",AC48="Moderado"),AND(AA48="Baja",AC48="Menor"),AND(AA48="Baja",AC48="Moderado"),AND(AA48="Media",AC48="Leve"),AND(AA48="Media",AC48="Menor"),AND(AA48="Media",AC48="Moderado"),AND(AA48="Alta",AC48="Leve"),AND(AA48="Alta",AC48="Menor")),"Moderado",IF(OR(AND(AA48="Muy Baja",AC48="Mayor"),AND(AA48="Baja",AC48="Mayor"),AND(AA48="Media",AC48="Mayor"),AND(AA48="Alta",AC48="Moderado"),AND(AA48="Alta",AC48="Mayor"),AND(AA48="Muy Alta",AC48="Leve"),AND(AA48="Muy Alta",AC48="Menor"),AND(AA48="Muy Alta",AC48="Moderado"),AND(AA48="Muy Alta",AC48="Mayor")),"Alto",IF(OR(AND(AA48="Muy Baja",AC48="Catastrófico"),AND(AA48="Baja",AC48="Catastrófico"),AND(AA48="Media",AC48="Catastrófico"),AND(AA48="Alta",AC48="Catastrófico"),AND(AA48="Muy Alta",AC48="Catastrófico")),"Extremo","")))),"")</f>
        <v/>
      </c>
      <c r="AF48" s="116"/>
      <c r="AG48" s="121"/>
      <c r="AH48" s="122"/>
      <c r="AI48" s="123"/>
      <c r="AJ48" s="123"/>
      <c r="AK48" s="121"/>
      <c r="AL48" s="122"/>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09"/>
      <c r="BR48" s="109"/>
    </row>
    <row r="49" spans="1:70" x14ac:dyDescent="0.3">
      <c r="A49" s="222"/>
      <c r="B49" s="139"/>
      <c r="C49" s="139"/>
      <c r="D49" s="223"/>
      <c r="E49" s="213"/>
      <c r="F49" s="141"/>
      <c r="G49" s="223"/>
      <c r="H49" s="140"/>
      <c r="I49" s="224"/>
      <c r="J49" s="220"/>
      <c r="K49" s="219"/>
      <c r="L49" s="218"/>
      <c r="M49" s="219">
        <f t="shared" ca="1" si="33"/>
        <v>0</v>
      </c>
      <c r="N49" s="220"/>
      <c r="O49" s="219"/>
      <c r="P49" s="221"/>
      <c r="Q49" s="113">
        <v>5</v>
      </c>
      <c r="R49" s="114"/>
      <c r="S49" s="115" t="str">
        <f t="shared" si="37"/>
        <v/>
      </c>
      <c r="T49" s="116"/>
      <c r="U49" s="116"/>
      <c r="V49" s="117" t="str">
        <f t="shared" si="34"/>
        <v/>
      </c>
      <c r="W49" s="116"/>
      <c r="X49" s="116"/>
      <c r="Y49" s="116"/>
      <c r="Z49" s="118" t="str">
        <f t="shared" si="38"/>
        <v/>
      </c>
      <c r="AA49" s="119" t="str">
        <f t="shared" si="0"/>
        <v/>
      </c>
      <c r="AB49" s="117" t="str">
        <f t="shared" si="35"/>
        <v/>
      </c>
      <c r="AC49" s="119" t="str">
        <f t="shared" si="2"/>
        <v/>
      </c>
      <c r="AD49" s="117" t="str">
        <f t="shared" si="39"/>
        <v/>
      </c>
      <c r="AE49" s="120" t="str">
        <f t="shared" ref="AE49" si="40">IFERROR(IF(OR(AND(AA49="Muy Baja",AC49="Leve"),AND(AA49="Muy Baja",AC49="Menor"),AND(AA49="Baja",AC49="Leve")),"Bajo",IF(OR(AND(AA49="Muy baja",AC49="Moderado"),AND(AA49="Baja",AC49="Menor"),AND(AA49="Baja",AC49="Moderado"),AND(AA49="Media",AC49="Leve"),AND(AA49="Media",AC49="Menor"),AND(AA49="Media",AC49="Moderado"),AND(AA49="Alta",AC49="Leve"),AND(AA49="Alta",AC49="Menor")),"Moderado",IF(OR(AND(AA49="Muy Baja",AC49="Mayor"),AND(AA49="Baja",AC49="Mayor"),AND(AA49="Media",AC49="Mayor"),AND(AA49="Alta",AC49="Moderado"),AND(AA49="Alta",AC49="Mayor"),AND(AA49="Muy Alta",AC49="Leve"),AND(AA49="Muy Alta",AC49="Menor"),AND(AA49="Muy Alta",AC49="Moderado"),AND(AA49="Muy Alta",AC49="Mayor")),"Alto",IF(OR(AND(AA49="Muy Baja",AC49="Catastrófico"),AND(AA49="Baja",AC49="Catastrófico"),AND(AA49="Media",AC49="Catastrófico"),AND(AA49="Alta",AC49="Catastrófico"),AND(AA49="Muy Alta",AC49="Catastrófico")),"Extremo","")))),"")</f>
        <v/>
      </c>
      <c r="AF49" s="116"/>
      <c r="AG49" s="121"/>
      <c r="AH49" s="122"/>
      <c r="AI49" s="123"/>
      <c r="AJ49" s="123"/>
      <c r="AK49" s="121"/>
      <c r="AL49" s="122"/>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09"/>
      <c r="BR49" s="109"/>
    </row>
    <row r="50" spans="1:70" x14ac:dyDescent="0.3">
      <c r="A50" s="222"/>
      <c r="B50" s="139"/>
      <c r="C50" s="139"/>
      <c r="D50" s="223"/>
      <c r="E50" s="213"/>
      <c r="F50" s="141"/>
      <c r="G50" s="223"/>
      <c r="H50" s="140"/>
      <c r="I50" s="224"/>
      <c r="J50" s="220"/>
      <c r="K50" s="219"/>
      <c r="L50" s="218"/>
      <c r="M50" s="219">
        <f t="shared" ca="1" si="33"/>
        <v>0</v>
      </c>
      <c r="N50" s="220"/>
      <c r="O50" s="219"/>
      <c r="P50" s="221"/>
      <c r="Q50" s="113">
        <v>6</v>
      </c>
      <c r="R50" s="114"/>
      <c r="S50" s="115" t="str">
        <f t="shared" si="37"/>
        <v/>
      </c>
      <c r="T50" s="116"/>
      <c r="U50" s="116"/>
      <c r="V50" s="117" t="str">
        <f t="shared" si="34"/>
        <v/>
      </c>
      <c r="W50" s="116"/>
      <c r="X50" s="116"/>
      <c r="Y50" s="116"/>
      <c r="Z50" s="118" t="str">
        <f t="shared" si="38"/>
        <v/>
      </c>
      <c r="AA50" s="119" t="str">
        <f t="shared" si="0"/>
        <v/>
      </c>
      <c r="AB50" s="117" t="str">
        <f t="shared" si="35"/>
        <v/>
      </c>
      <c r="AC50" s="119" t="str">
        <f>IFERROR(IF(AD50="","",IF(AD50&lt;=0.2,"Leve",IF(AD50&lt;=0.4,"Menor",IF(AD50&lt;=0.6,"Moderado",IF(AD50&lt;=0.8,"Mayor","Catastrófico"))))),"")</f>
        <v/>
      </c>
      <c r="AD50" s="117" t="str">
        <f t="shared" si="39"/>
        <v/>
      </c>
      <c r="AE50" s="120" t="str">
        <f>IFERROR(IF(OR(AND(AA50="Muy Baja",AC50="Leve"),AND(AA50="Muy Baja",AC50="Menor"),AND(AA50="Baja",AC50="Leve")),"Bajo",IF(OR(AND(AA50="Muy baja",AC50="Moderado"),AND(AA50="Baja",AC50="Menor"),AND(AA50="Baja",AC50="Moderado"),AND(AA50="Media",AC50="Leve"),AND(AA50="Media",AC50="Menor"),AND(AA50="Media",AC50="Moderado"),AND(AA50="Alta",AC50="Leve"),AND(AA50="Alta",AC50="Menor")),"Moderado",IF(OR(AND(AA50="Muy Baja",AC50="Mayor"),AND(AA50="Baja",AC50="Mayor"),AND(AA50="Media",AC50="Mayor"),AND(AA50="Alta",AC50="Moderado"),AND(AA50="Alta",AC50="Mayor"),AND(AA50="Muy Alta",AC50="Leve"),AND(AA50="Muy Alta",AC50="Menor"),AND(AA50="Muy Alta",AC50="Moderado"),AND(AA50="Muy Alta",AC50="Mayor")),"Alto",IF(OR(AND(AA50="Muy Baja",AC50="Catastrófico"),AND(AA50="Baja",AC50="Catastrófico"),AND(AA50="Media",AC50="Catastrófico"),AND(AA50="Alta",AC50="Catastrófico"),AND(AA50="Muy Alta",AC50="Catastrófico")),"Extremo","")))),"")</f>
        <v/>
      </c>
      <c r="AF50" s="116"/>
      <c r="AG50" s="121"/>
      <c r="AH50" s="122"/>
      <c r="AI50" s="123"/>
      <c r="AJ50" s="123"/>
      <c r="AK50" s="121"/>
      <c r="AL50" s="122"/>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09"/>
      <c r="BR50" s="109"/>
    </row>
    <row r="51" spans="1:70" x14ac:dyDescent="0.3">
      <c r="A51" s="222">
        <v>7</v>
      </c>
      <c r="B51" s="139"/>
      <c r="C51" s="139"/>
      <c r="D51" s="223"/>
      <c r="E51" s="213"/>
      <c r="F51" s="141"/>
      <c r="G51" s="223"/>
      <c r="H51" s="140"/>
      <c r="I51" s="224"/>
      <c r="J51" s="220" t="str">
        <f>IF(I51&lt;=0,"",IF(I51&lt;=2,"Muy Baja",IF(I51&lt;=24,"Baja",IF(I51&lt;=500,"Media",IF(I51&lt;=5000,"Alta","Muy Alta")))))</f>
        <v/>
      </c>
      <c r="K51" s="219" t="str">
        <f>IF(J51="","",IF(J51="Muy Baja",0.2,IF(J51="Baja",0.4,IF(J51="Media",0.6,IF(J51="Alta",0.8,IF(J51="Muy Alta",1,))))))</f>
        <v/>
      </c>
      <c r="L51" s="218"/>
      <c r="M51" s="219">
        <f>IF(NOT(ISERROR(MATCH(L51,'Tabla Impacto'!$B$221:$B$223,0))),'Tabla Impacto'!$F$223&amp;"Por favor no seleccionar los criterios de impacto(Afectación Económica o presupuestal y Pérdida Reputacional)",L51)</f>
        <v>0</v>
      </c>
      <c r="N51" s="220" t="str">
        <f>IF(OR(M51='Tabla Impacto'!$C$11,M51='Tabla Impacto'!$D$11),"Leve",IF(OR(M51='Tabla Impacto'!$C$12,M51='Tabla Impacto'!$D$12),"Menor",IF(OR(M51='Tabla Impacto'!$C$13,M51='Tabla Impacto'!$D$13),"Moderado",IF(OR(M51='Tabla Impacto'!$C$14,M51='Tabla Impacto'!$D$14),"Mayor",IF(OR(M51='Tabla Impacto'!$C$15,M51='Tabla Impacto'!$D$15),"Catastrófico","")))))</f>
        <v/>
      </c>
      <c r="O51" s="219" t="str">
        <f>IF(N51="","",IF(N51="Leve",0.2,IF(N51="Menor",0.4,IF(N51="Moderado",0.6,IF(N51="Mayor",0.8,IF(N51="Catastrófico",1,))))))</f>
        <v/>
      </c>
      <c r="P51" s="221" t="str">
        <f>IF(OR(AND(J51="Muy Baja",N51="Leve"),AND(J51="Muy Baja",N51="Menor"),AND(J51="Baja",N51="Leve")),"Bajo",IF(OR(AND(J51="Muy baja",N51="Moderado"),AND(J51="Baja",N51="Menor"),AND(J51="Baja",N51="Moderado"),AND(J51="Media",N51="Leve"),AND(J51="Media",N51="Menor"),AND(J51="Media",N51="Moderado"),AND(J51="Alta",N51="Leve"),AND(J51="Alta",N51="Menor")),"Moderado",IF(OR(AND(J51="Muy Baja",N51="Mayor"),AND(J51="Baja",N51="Mayor"),AND(J51="Media",N51="Mayor"),AND(J51="Alta",N51="Moderado"),AND(J51="Alta",N51="Mayor"),AND(J51="Muy Alta",N51="Leve"),AND(J51="Muy Alta",N51="Menor"),AND(J51="Muy Alta",N51="Moderado"),AND(J51="Muy Alta",N51="Mayor")),"Alto",IF(OR(AND(J51="Muy Baja",N51="Catastrófico"),AND(J51="Baja",N51="Catastrófico"),AND(J51="Media",N51="Catastrófico"),AND(J51="Alta",N51="Catastrófico"),AND(J51="Muy Alta",N51="Catastrófico")),"Extremo",""))))</f>
        <v/>
      </c>
      <c r="Q51" s="113">
        <v>1</v>
      </c>
      <c r="R51" s="114"/>
      <c r="S51" s="115" t="str">
        <f>IF(OR(T51="Preventivo",T51="Detectivo"),"Probabilidad",IF(T51="Correctivo","Impacto",""))</f>
        <v/>
      </c>
      <c r="T51" s="116"/>
      <c r="U51" s="116"/>
      <c r="V51" s="117" t="str">
        <f>IF(AND(T51="Preventivo",U51="Automático"),"50%",IF(AND(T51="Preventivo",U51="Manual"),"40%",IF(AND(T51="Detectivo",U51="Automático"),"40%",IF(AND(T51="Detectivo",U51="Manual"),"30%",IF(AND(T51="Correctivo",U51="Automático"),"35%",IF(AND(T51="Correctivo",U51="Manual"),"25%",""))))))</f>
        <v/>
      </c>
      <c r="W51" s="116"/>
      <c r="X51" s="116"/>
      <c r="Y51" s="116"/>
      <c r="Z51" s="118" t="str">
        <f>IFERROR(IF(S51="Probabilidad",(K51-(+K51*V51)),IF(S51="Impacto",K51,"")),"")</f>
        <v/>
      </c>
      <c r="AA51" s="119" t="str">
        <f>IFERROR(IF(Z51="","",IF(Z51&lt;=0.2,"Muy Baja",IF(Z51&lt;=0.4,"Baja",IF(Z51&lt;=0.6,"Media",IF(Z51&lt;=0.8,"Alta","Muy Alta"))))),"")</f>
        <v/>
      </c>
      <c r="AB51" s="117" t="str">
        <f>+Z51</f>
        <v/>
      </c>
      <c r="AC51" s="119" t="str">
        <f>IFERROR(IF(AD51="","",IF(AD51&lt;=0.2,"Leve",IF(AD51&lt;=0.4,"Menor",IF(AD51&lt;=0.6,"Moderado",IF(AD51&lt;=0.8,"Mayor","Catastrófico"))))),"")</f>
        <v/>
      </c>
      <c r="AD51" s="117" t="str">
        <f>IFERROR(IF(S51="Impacto",(O51-(+O51*V51)),IF(S51="Probabilidad",O51,"")),"")</f>
        <v/>
      </c>
      <c r="AE51" s="120" t="str">
        <f>IFERROR(IF(OR(AND(AA51="Muy Baja",AC51="Leve"),AND(AA51="Muy Baja",AC51="Menor"),AND(AA51="Baja",AC51="Leve")),"Bajo",IF(OR(AND(AA51="Muy baja",AC51="Moderado"),AND(AA51="Baja",AC51="Menor"),AND(AA51="Baja",AC51="Moderado"),AND(AA51="Media",AC51="Leve"),AND(AA51="Media",AC51="Menor"),AND(AA51="Media",AC51="Moderado"),AND(AA51="Alta",AC51="Leve"),AND(AA51="Alta",AC51="Menor")),"Moderado",IF(OR(AND(AA51="Muy Baja",AC51="Mayor"),AND(AA51="Baja",AC51="Mayor"),AND(AA51="Media",AC51="Mayor"),AND(AA51="Alta",AC51="Moderado"),AND(AA51="Alta",AC51="Mayor"),AND(AA51="Muy Alta",AC51="Leve"),AND(AA51="Muy Alta",AC51="Menor"),AND(AA51="Muy Alta",AC51="Moderado"),AND(AA51="Muy Alta",AC51="Mayor")),"Alto",IF(OR(AND(AA51="Muy Baja",AC51="Catastrófico"),AND(AA51="Baja",AC51="Catastrófico"),AND(AA51="Media",AC51="Catastrófico"),AND(AA51="Alta",AC51="Catastrófico"),AND(AA51="Muy Alta",AC51="Catastrófico")),"Extremo","")))),"")</f>
        <v/>
      </c>
      <c r="AF51" s="116"/>
      <c r="AG51" s="121"/>
      <c r="AH51" s="122"/>
      <c r="AI51" s="123"/>
      <c r="AJ51" s="123"/>
      <c r="AK51" s="121"/>
      <c r="AL51" s="122"/>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09"/>
      <c r="BR51" s="109"/>
    </row>
    <row r="52" spans="1:70" x14ac:dyDescent="0.3">
      <c r="A52" s="222"/>
      <c r="B52" s="139"/>
      <c r="C52" s="139"/>
      <c r="D52" s="223"/>
      <c r="E52" s="213"/>
      <c r="F52" s="141"/>
      <c r="G52" s="223"/>
      <c r="H52" s="140"/>
      <c r="I52" s="224"/>
      <c r="J52" s="220"/>
      <c r="K52" s="219"/>
      <c r="L52" s="218"/>
      <c r="M52" s="219">
        <f t="shared" ref="M52:M56" ca="1" si="41">IF(NOT(ISERROR(MATCH(L52,_xlfn.ANCHORARRAY(E63),0))),K65&amp;"Por favor no seleccionar los criterios de impacto",L52)</f>
        <v>0</v>
      </c>
      <c r="N52" s="220"/>
      <c r="O52" s="219"/>
      <c r="P52" s="221"/>
      <c r="Q52" s="113">
        <v>2</v>
      </c>
      <c r="R52" s="114"/>
      <c r="S52" s="115" t="str">
        <f>IF(OR(T52="Preventivo",T52="Detectivo"),"Probabilidad",IF(T52="Correctivo","Impacto",""))</f>
        <v/>
      </c>
      <c r="T52" s="116"/>
      <c r="U52" s="116"/>
      <c r="V52" s="117" t="str">
        <f t="shared" ref="V52:V56" si="42">IF(AND(T52="Preventivo",U52="Automático"),"50%",IF(AND(T52="Preventivo",U52="Manual"),"40%",IF(AND(T52="Detectivo",U52="Automático"),"40%",IF(AND(T52="Detectivo",U52="Manual"),"30%",IF(AND(T52="Correctivo",U52="Automático"),"35%",IF(AND(T52="Correctivo",U52="Manual"),"25%",""))))))</f>
        <v/>
      </c>
      <c r="W52" s="116"/>
      <c r="X52" s="116"/>
      <c r="Y52" s="116"/>
      <c r="Z52" s="118" t="str">
        <f>IFERROR(IF(AND(S51="Probabilidad",S52="Probabilidad"),(AB51-(+AB51*V52)),IF(S52="Probabilidad",(K51-(+K51*V52)),IF(S52="Impacto",AB51,""))),"")</f>
        <v/>
      </c>
      <c r="AA52" s="119" t="str">
        <f t="shared" si="0"/>
        <v/>
      </c>
      <c r="AB52" s="117" t="str">
        <f t="shared" ref="AB52:AB56" si="43">+Z52</f>
        <v/>
      </c>
      <c r="AC52" s="119" t="str">
        <f t="shared" si="2"/>
        <v/>
      </c>
      <c r="AD52" s="117" t="str">
        <f>IFERROR(IF(AND(S51="Impacto",S52="Impacto"),(AD45-(+AD45*V52)),IF(S52="Impacto",($O$51-(+$O$51*V52)),IF(S52="Probabilidad",AD45,""))),"")</f>
        <v/>
      </c>
      <c r="AE52" s="120" t="str">
        <f t="shared" ref="AE52:AE53" si="44">IFERROR(IF(OR(AND(AA52="Muy Baja",AC52="Leve"),AND(AA52="Muy Baja",AC52="Menor"),AND(AA52="Baja",AC52="Leve")),"Bajo",IF(OR(AND(AA52="Muy baja",AC52="Moderado"),AND(AA52="Baja",AC52="Menor"),AND(AA52="Baja",AC52="Moderado"),AND(AA52="Media",AC52="Leve"),AND(AA52="Media",AC52="Menor"),AND(AA52="Media",AC52="Moderado"),AND(AA52="Alta",AC52="Leve"),AND(AA52="Alta",AC52="Menor")),"Moderado",IF(OR(AND(AA52="Muy Baja",AC52="Mayor"),AND(AA52="Baja",AC52="Mayor"),AND(AA52="Media",AC52="Mayor"),AND(AA52="Alta",AC52="Moderado"),AND(AA52="Alta",AC52="Mayor"),AND(AA52="Muy Alta",AC52="Leve"),AND(AA52="Muy Alta",AC52="Menor"),AND(AA52="Muy Alta",AC52="Moderado"),AND(AA52="Muy Alta",AC52="Mayor")),"Alto",IF(OR(AND(AA52="Muy Baja",AC52="Catastrófico"),AND(AA52="Baja",AC52="Catastrófico"),AND(AA52="Media",AC52="Catastrófico"),AND(AA52="Alta",AC52="Catastrófico"),AND(AA52="Muy Alta",AC52="Catastrófico")),"Extremo","")))),"")</f>
        <v/>
      </c>
      <c r="AF52" s="116"/>
      <c r="AG52" s="121"/>
      <c r="AH52" s="122"/>
      <c r="AI52" s="123"/>
      <c r="AJ52" s="123"/>
      <c r="AK52" s="121"/>
      <c r="AL52" s="122"/>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09"/>
      <c r="BR52" s="109"/>
    </row>
    <row r="53" spans="1:70" x14ac:dyDescent="0.3">
      <c r="A53" s="222"/>
      <c r="B53" s="139"/>
      <c r="C53" s="139"/>
      <c r="D53" s="223"/>
      <c r="E53" s="213"/>
      <c r="F53" s="141"/>
      <c r="G53" s="223"/>
      <c r="H53" s="140"/>
      <c r="I53" s="224"/>
      <c r="J53" s="220"/>
      <c r="K53" s="219"/>
      <c r="L53" s="218"/>
      <c r="M53" s="219">
        <f t="shared" ca="1" si="41"/>
        <v>0</v>
      </c>
      <c r="N53" s="220"/>
      <c r="O53" s="219"/>
      <c r="P53" s="221"/>
      <c r="Q53" s="113">
        <v>3</v>
      </c>
      <c r="R53" s="126"/>
      <c r="S53" s="115" t="str">
        <f>IF(OR(T53="Preventivo",T53="Detectivo"),"Probabilidad",IF(T53="Correctivo","Impacto",""))</f>
        <v/>
      </c>
      <c r="T53" s="116"/>
      <c r="U53" s="116"/>
      <c r="V53" s="117" t="str">
        <f t="shared" si="42"/>
        <v/>
      </c>
      <c r="W53" s="116"/>
      <c r="X53" s="116"/>
      <c r="Y53" s="116"/>
      <c r="Z53" s="118" t="str">
        <f>IFERROR(IF(AND(S52="Probabilidad",S53="Probabilidad"),(AB52-(+AB52*V53)),IF(AND(S52="Impacto",S53="Probabilidad"),(AB51-(+AB51*V53)),IF(S53="Impacto",AB52,""))),"")</f>
        <v/>
      </c>
      <c r="AA53" s="119" t="str">
        <f t="shared" si="0"/>
        <v/>
      </c>
      <c r="AB53" s="117" t="str">
        <f t="shared" si="43"/>
        <v/>
      </c>
      <c r="AC53" s="119" t="str">
        <f t="shared" si="2"/>
        <v/>
      </c>
      <c r="AD53" s="117" t="str">
        <f>IFERROR(IF(AND(S52="Impacto",S53="Impacto"),(AD52-(+AD52*V53)),IF(AND(S52="Probabilidad",S53="Impacto"),(AD51-(+AD51*V53)),IF(S53="Probabilidad",AD52,""))),"")</f>
        <v/>
      </c>
      <c r="AE53" s="120" t="str">
        <f t="shared" si="44"/>
        <v/>
      </c>
      <c r="AF53" s="116"/>
      <c r="AG53" s="121"/>
      <c r="AH53" s="122"/>
      <c r="AI53" s="123"/>
      <c r="AJ53" s="123"/>
      <c r="AK53" s="121"/>
      <c r="AL53" s="122"/>
      <c r="AM53" s="109"/>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09"/>
      <c r="BR53" s="109"/>
    </row>
    <row r="54" spans="1:70" x14ac:dyDescent="0.3">
      <c r="A54" s="222"/>
      <c r="B54" s="139"/>
      <c r="C54" s="139"/>
      <c r="D54" s="223"/>
      <c r="E54" s="213"/>
      <c r="F54" s="141"/>
      <c r="G54" s="223"/>
      <c r="H54" s="140"/>
      <c r="I54" s="224"/>
      <c r="J54" s="220"/>
      <c r="K54" s="219"/>
      <c r="L54" s="218"/>
      <c r="M54" s="219">
        <f t="shared" ca="1" si="41"/>
        <v>0</v>
      </c>
      <c r="N54" s="220"/>
      <c r="O54" s="219"/>
      <c r="P54" s="221"/>
      <c r="Q54" s="113">
        <v>4</v>
      </c>
      <c r="R54" s="114"/>
      <c r="S54" s="115" t="str">
        <f t="shared" ref="S54:S56" si="45">IF(OR(T54="Preventivo",T54="Detectivo"),"Probabilidad",IF(T54="Correctivo","Impacto",""))</f>
        <v/>
      </c>
      <c r="T54" s="116"/>
      <c r="U54" s="116"/>
      <c r="V54" s="117" t="str">
        <f t="shared" si="42"/>
        <v/>
      </c>
      <c r="W54" s="116"/>
      <c r="X54" s="116"/>
      <c r="Y54" s="116"/>
      <c r="Z54" s="118" t="str">
        <f t="shared" ref="Z54:Z56" si="46">IFERROR(IF(AND(S53="Probabilidad",S54="Probabilidad"),(AB53-(+AB53*V54)),IF(AND(S53="Impacto",S54="Probabilidad"),(AB52-(+AB52*V54)),IF(S54="Impacto",AB53,""))),"")</f>
        <v/>
      </c>
      <c r="AA54" s="119" t="str">
        <f t="shared" si="0"/>
        <v/>
      </c>
      <c r="AB54" s="117" t="str">
        <f t="shared" si="43"/>
        <v/>
      </c>
      <c r="AC54" s="119" t="str">
        <f t="shared" si="2"/>
        <v/>
      </c>
      <c r="AD54" s="117" t="str">
        <f t="shared" ref="AD54:AD56" si="47">IFERROR(IF(AND(S53="Impacto",S54="Impacto"),(AD53-(+AD53*V54)),IF(AND(S53="Probabilidad",S54="Impacto"),(AD52-(+AD52*V54)),IF(S54="Probabilidad",AD53,""))),"")</f>
        <v/>
      </c>
      <c r="AE54" s="120" t="str">
        <f>IFERROR(IF(OR(AND(AA54="Muy Baja",AC54="Leve"),AND(AA54="Muy Baja",AC54="Menor"),AND(AA54="Baja",AC54="Leve")),"Bajo",IF(OR(AND(AA54="Muy baja",AC54="Moderado"),AND(AA54="Baja",AC54="Menor"),AND(AA54="Baja",AC54="Moderado"),AND(AA54="Media",AC54="Leve"),AND(AA54="Media",AC54="Menor"),AND(AA54="Media",AC54="Moderado"),AND(AA54="Alta",AC54="Leve"),AND(AA54="Alta",AC54="Menor")),"Moderado",IF(OR(AND(AA54="Muy Baja",AC54="Mayor"),AND(AA54="Baja",AC54="Mayor"),AND(AA54="Media",AC54="Mayor"),AND(AA54="Alta",AC54="Moderado"),AND(AA54="Alta",AC54="Mayor"),AND(AA54="Muy Alta",AC54="Leve"),AND(AA54="Muy Alta",AC54="Menor"),AND(AA54="Muy Alta",AC54="Moderado"),AND(AA54="Muy Alta",AC54="Mayor")),"Alto",IF(OR(AND(AA54="Muy Baja",AC54="Catastrófico"),AND(AA54="Baja",AC54="Catastrófico"),AND(AA54="Media",AC54="Catastrófico"),AND(AA54="Alta",AC54="Catastrófico"),AND(AA54="Muy Alta",AC54="Catastrófico")),"Extremo","")))),"")</f>
        <v/>
      </c>
      <c r="AF54" s="116"/>
      <c r="AG54" s="121"/>
      <c r="AH54" s="122"/>
      <c r="AI54" s="123"/>
      <c r="AJ54" s="123"/>
      <c r="AK54" s="121"/>
      <c r="AL54" s="122"/>
      <c r="AM54" s="109"/>
      <c r="AN54" s="109"/>
      <c r="AO54" s="109"/>
      <c r="AP54" s="109"/>
      <c r="AQ54" s="109"/>
      <c r="AR54" s="109"/>
      <c r="AS54" s="109"/>
      <c r="AT54" s="109"/>
      <c r="AU54" s="109"/>
      <c r="AV54" s="109"/>
      <c r="AW54" s="109"/>
      <c r="AX54" s="109"/>
      <c r="AY54" s="109"/>
      <c r="AZ54" s="109"/>
      <c r="BA54" s="109"/>
      <c r="BB54" s="109"/>
      <c r="BC54" s="109"/>
      <c r="BD54" s="109"/>
      <c r="BE54" s="109"/>
      <c r="BF54" s="109"/>
      <c r="BG54" s="109"/>
      <c r="BH54" s="109"/>
      <c r="BI54" s="109"/>
      <c r="BJ54" s="109"/>
      <c r="BK54" s="109"/>
      <c r="BL54" s="109"/>
      <c r="BM54" s="109"/>
      <c r="BN54" s="109"/>
      <c r="BO54" s="109"/>
      <c r="BP54" s="109"/>
      <c r="BQ54" s="109"/>
      <c r="BR54" s="109"/>
    </row>
    <row r="55" spans="1:70" x14ac:dyDescent="0.3">
      <c r="A55" s="222"/>
      <c r="B55" s="139"/>
      <c r="C55" s="139"/>
      <c r="D55" s="223"/>
      <c r="E55" s="213"/>
      <c r="F55" s="141"/>
      <c r="G55" s="223"/>
      <c r="H55" s="140"/>
      <c r="I55" s="224"/>
      <c r="J55" s="220"/>
      <c r="K55" s="219"/>
      <c r="L55" s="218"/>
      <c r="M55" s="219">
        <f t="shared" ca="1" si="41"/>
        <v>0</v>
      </c>
      <c r="N55" s="220"/>
      <c r="O55" s="219"/>
      <c r="P55" s="221"/>
      <c r="Q55" s="113">
        <v>5</v>
      </c>
      <c r="R55" s="114"/>
      <c r="S55" s="115" t="str">
        <f t="shared" si="45"/>
        <v/>
      </c>
      <c r="T55" s="116"/>
      <c r="U55" s="116"/>
      <c r="V55" s="117" t="str">
        <f t="shared" si="42"/>
        <v/>
      </c>
      <c r="W55" s="116"/>
      <c r="X55" s="116"/>
      <c r="Y55" s="116"/>
      <c r="Z55" s="118" t="str">
        <f t="shared" si="46"/>
        <v/>
      </c>
      <c r="AA55" s="119" t="str">
        <f t="shared" si="0"/>
        <v/>
      </c>
      <c r="AB55" s="117" t="str">
        <f t="shared" si="43"/>
        <v/>
      </c>
      <c r="AC55" s="119" t="str">
        <f t="shared" si="2"/>
        <v/>
      </c>
      <c r="AD55" s="117" t="str">
        <f t="shared" si="47"/>
        <v/>
      </c>
      <c r="AE55" s="120" t="str">
        <f t="shared" ref="AE55:AE56" si="48">IFERROR(IF(OR(AND(AA55="Muy Baja",AC55="Leve"),AND(AA55="Muy Baja",AC55="Menor"),AND(AA55="Baja",AC55="Leve")),"Bajo",IF(OR(AND(AA55="Muy baja",AC55="Moderado"),AND(AA55="Baja",AC55="Menor"),AND(AA55="Baja",AC55="Moderado"),AND(AA55="Media",AC55="Leve"),AND(AA55="Media",AC55="Menor"),AND(AA55="Media",AC55="Moderado"),AND(AA55="Alta",AC55="Leve"),AND(AA55="Alta",AC55="Menor")),"Moderado",IF(OR(AND(AA55="Muy Baja",AC55="Mayor"),AND(AA55="Baja",AC55="Mayor"),AND(AA55="Media",AC55="Mayor"),AND(AA55="Alta",AC55="Moderado"),AND(AA55="Alta",AC55="Mayor"),AND(AA55="Muy Alta",AC55="Leve"),AND(AA55="Muy Alta",AC55="Menor"),AND(AA55="Muy Alta",AC55="Moderado"),AND(AA55="Muy Alta",AC55="Mayor")),"Alto",IF(OR(AND(AA55="Muy Baja",AC55="Catastrófico"),AND(AA55="Baja",AC55="Catastrófico"),AND(AA55="Media",AC55="Catastrófico"),AND(AA55="Alta",AC55="Catastrófico"),AND(AA55="Muy Alta",AC55="Catastrófico")),"Extremo","")))),"")</f>
        <v/>
      </c>
      <c r="AF55" s="116"/>
      <c r="AG55" s="121"/>
      <c r="AH55" s="122"/>
      <c r="AI55" s="123"/>
      <c r="AJ55" s="123"/>
      <c r="AK55" s="121"/>
      <c r="AL55" s="122"/>
      <c r="AM55" s="109"/>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09"/>
      <c r="BQ55" s="109"/>
      <c r="BR55" s="109"/>
    </row>
    <row r="56" spans="1:70" x14ac:dyDescent="0.3">
      <c r="A56" s="222"/>
      <c r="B56" s="139"/>
      <c r="C56" s="139"/>
      <c r="D56" s="223"/>
      <c r="E56" s="213"/>
      <c r="F56" s="141"/>
      <c r="G56" s="223"/>
      <c r="H56" s="140"/>
      <c r="I56" s="224"/>
      <c r="J56" s="220"/>
      <c r="K56" s="219"/>
      <c r="L56" s="218"/>
      <c r="M56" s="219">
        <f t="shared" ca="1" si="41"/>
        <v>0</v>
      </c>
      <c r="N56" s="220"/>
      <c r="O56" s="219"/>
      <c r="P56" s="221"/>
      <c r="Q56" s="113">
        <v>6</v>
      </c>
      <c r="R56" s="114"/>
      <c r="S56" s="115" t="str">
        <f t="shared" si="45"/>
        <v/>
      </c>
      <c r="T56" s="116"/>
      <c r="U56" s="116"/>
      <c r="V56" s="117" t="str">
        <f t="shared" si="42"/>
        <v/>
      </c>
      <c r="W56" s="116"/>
      <c r="X56" s="116"/>
      <c r="Y56" s="116"/>
      <c r="Z56" s="118" t="str">
        <f t="shared" si="46"/>
        <v/>
      </c>
      <c r="AA56" s="119" t="str">
        <f t="shared" si="0"/>
        <v/>
      </c>
      <c r="AB56" s="117" t="str">
        <f t="shared" si="43"/>
        <v/>
      </c>
      <c r="AC56" s="119" t="str">
        <f t="shared" si="2"/>
        <v/>
      </c>
      <c r="AD56" s="117" t="str">
        <f t="shared" si="47"/>
        <v/>
      </c>
      <c r="AE56" s="120" t="str">
        <f t="shared" si="48"/>
        <v/>
      </c>
      <c r="AF56" s="116"/>
      <c r="AG56" s="121"/>
      <c r="AH56" s="122"/>
      <c r="AI56" s="123"/>
      <c r="AJ56" s="123"/>
      <c r="AK56" s="121"/>
      <c r="AL56" s="122"/>
      <c r="AM56" s="109"/>
      <c r="AN56" s="109"/>
      <c r="AO56" s="109"/>
      <c r="AP56" s="109"/>
      <c r="AQ56" s="109"/>
      <c r="AR56" s="109"/>
      <c r="AS56" s="109"/>
      <c r="AT56" s="109"/>
      <c r="AU56" s="109"/>
      <c r="AV56" s="109"/>
      <c r="AW56" s="109"/>
      <c r="AX56" s="109"/>
      <c r="AY56" s="109"/>
      <c r="AZ56" s="109"/>
      <c r="BA56" s="109"/>
      <c r="BB56" s="109"/>
      <c r="BC56" s="109"/>
      <c r="BD56" s="109"/>
      <c r="BE56" s="109"/>
      <c r="BF56" s="109"/>
      <c r="BG56" s="109"/>
      <c r="BH56" s="109"/>
      <c r="BI56" s="109"/>
      <c r="BJ56" s="109"/>
      <c r="BK56" s="109"/>
      <c r="BL56" s="109"/>
      <c r="BM56" s="109"/>
      <c r="BN56" s="109"/>
      <c r="BO56" s="109"/>
      <c r="BP56" s="109"/>
      <c r="BQ56" s="109"/>
      <c r="BR56" s="109"/>
    </row>
    <row r="57" spans="1:70" x14ac:dyDescent="0.3">
      <c r="A57" s="222">
        <v>8</v>
      </c>
      <c r="B57" s="139"/>
      <c r="C57" s="139"/>
      <c r="D57" s="223"/>
      <c r="E57" s="213"/>
      <c r="F57" s="141"/>
      <c r="G57" s="223"/>
      <c r="H57" s="140"/>
      <c r="I57" s="224"/>
      <c r="J57" s="220" t="str">
        <f>IF(I57&lt;=0,"",IF(I57&lt;=2,"Muy Baja",IF(I57&lt;=24,"Baja",IF(I57&lt;=500,"Media",IF(I57&lt;=5000,"Alta","Muy Alta")))))</f>
        <v/>
      </c>
      <c r="K57" s="219" t="str">
        <f>IF(J57="","",IF(J57="Muy Baja",0.2,IF(J57="Baja",0.4,IF(J57="Media",0.6,IF(J57="Alta",0.8,IF(J57="Muy Alta",1,))))))</f>
        <v/>
      </c>
      <c r="L57" s="218"/>
      <c r="M57" s="219">
        <f>IF(NOT(ISERROR(MATCH(L57,'Tabla Impacto'!$B$221:$B$223,0))),'Tabla Impacto'!$F$223&amp;"Por favor no seleccionar los criterios de impacto(Afectación Económica o presupuestal y Pérdida Reputacional)",L57)</f>
        <v>0</v>
      </c>
      <c r="N57" s="220" t="str">
        <f>IF(OR(M57='Tabla Impacto'!$C$11,M57='Tabla Impacto'!$D$11),"Leve",IF(OR(M57='Tabla Impacto'!$C$12,M57='Tabla Impacto'!$D$12),"Menor",IF(OR(M57='Tabla Impacto'!$C$13,M57='Tabla Impacto'!$D$13),"Moderado",IF(OR(M57='Tabla Impacto'!$C$14,M57='Tabla Impacto'!$D$14),"Mayor",IF(OR(M57='Tabla Impacto'!$C$15,M57='Tabla Impacto'!$D$15),"Catastrófico","")))))</f>
        <v/>
      </c>
      <c r="O57" s="219" t="str">
        <f>IF(N57="","",IF(N57="Leve",0.2,IF(N57="Menor",0.4,IF(N57="Moderado",0.6,IF(N57="Mayor",0.8,IF(N57="Catastrófico",1,))))))</f>
        <v/>
      </c>
      <c r="P57" s="221" t="str">
        <f>IF(OR(AND(J57="Muy Baja",N57="Leve"),AND(J57="Muy Baja",N57="Menor"),AND(J57="Baja",N57="Leve")),"Bajo",IF(OR(AND(J57="Muy baja",N57="Moderado"),AND(J57="Baja",N57="Menor"),AND(J57="Baja",N57="Moderado"),AND(J57="Media",N57="Leve"),AND(J57="Media",N57="Menor"),AND(J57="Media",N57="Moderado"),AND(J57="Alta",N57="Leve"),AND(J57="Alta",N57="Menor")),"Moderado",IF(OR(AND(J57="Muy Baja",N57="Mayor"),AND(J57="Baja",N57="Mayor"),AND(J57="Media",N57="Mayor"),AND(J57="Alta",N57="Moderado"),AND(J57="Alta",N57="Mayor"),AND(J57="Muy Alta",N57="Leve"),AND(J57="Muy Alta",N57="Menor"),AND(J57="Muy Alta",N57="Moderado"),AND(J57="Muy Alta",N57="Mayor")),"Alto",IF(OR(AND(J57="Muy Baja",N57="Catastrófico"),AND(J57="Baja",N57="Catastrófico"),AND(J57="Media",N57="Catastrófico"),AND(J57="Alta",N57="Catastrófico"),AND(J57="Muy Alta",N57="Catastrófico")),"Extremo",""))))</f>
        <v/>
      </c>
      <c r="Q57" s="113">
        <v>1</v>
      </c>
      <c r="R57" s="114"/>
      <c r="S57" s="115" t="str">
        <f>IF(OR(T57="Preventivo",T57="Detectivo"),"Probabilidad",IF(T57="Correctivo","Impacto",""))</f>
        <v/>
      </c>
      <c r="T57" s="116"/>
      <c r="U57" s="116"/>
      <c r="V57" s="117" t="str">
        <f>IF(AND(T57="Preventivo",U57="Automático"),"50%",IF(AND(T57="Preventivo",U57="Manual"),"40%",IF(AND(T57="Detectivo",U57="Automático"),"40%",IF(AND(T57="Detectivo",U57="Manual"),"30%",IF(AND(T57="Correctivo",U57="Automático"),"35%",IF(AND(T57="Correctivo",U57="Manual"),"25%",""))))))</f>
        <v/>
      </c>
      <c r="W57" s="116"/>
      <c r="X57" s="116"/>
      <c r="Y57" s="116"/>
      <c r="Z57" s="118" t="str">
        <f>IFERROR(IF(S57="Probabilidad",(K57-(+K57*V57)),IF(S57="Impacto",K57,"")),"")</f>
        <v/>
      </c>
      <c r="AA57" s="119" t="str">
        <f>IFERROR(IF(Z57="","",IF(Z57&lt;=0.2,"Muy Baja",IF(Z57&lt;=0.4,"Baja",IF(Z57&lt;=0.6,"Media",IF(Z57&lt;=0.8,"Alta","Muy Alta"))))),"")</f>
        <v/>
      </c>
      <c r="AB57" s="117" t="str">
        <f>+Z57</f>
        <v/>
      </c>
      <c r="AC57" s="119" t="str">
        <f>IFERROR(IF(AD57="","",IF(AD57&lt;=0.2,"Leve",IF(AD57&lt;=0.4,"Menor",IF(AD57&lt;=0.6,"Moderado",IF(AD57&lt;=0.8,"Mayor","Catastrófico"))))),"")</f>
        <v/>
      </c>
      <c r="AD57" s="117" t="str">
        <f>IFERROR(IF(S57="Impacto",(O57-(+O57*V57)),IF(S57="Probabilidad",O57,"")),"")</f>
        <v/>
      </c>
      <c r="AE57" s="120" t="str">
        <f>IFERROR(IF(OR(AND(AA57="Muy Baja",AC57="Leve"),AND(AA57="Muy Baja",AC57="Menor"),AND(AA57="Baja",AC57="Leve")),"Bajo",IF(OR(AND(AA57="Muy baja",AC57="Moderado"),AND(AA57="Baja",AC57="Menor"),AND(AA57="Baja",AC57="Moderado"),AND(AA57="Media",AC57="Leve"),AND(AA57="Media",AC57="Menor"),AND(AA57="Media",AC57="Moderado"),AND(AA57="Alta",AC57="Leve"),AND(AA57="Alta",AC57="Menor")),"Moderado",IF(OR(AND(AA57="Muy Baja",AC57="Mayor"),AND(AA57="Baja",AC57="Mayor"),AND(AA57="Media",AC57="Mayor"),AND(AA57="Alta",AC57="Moderado"),AND(AA57="Alta",AC57="Mayor"),AND(AA57="Muy Alta",AC57="Leve"),AND(AA57="Muy Alta",AC57="Menor"),AND(AA57="Muy Alta",AC57="Moderado"),AND(AA57="Muy Alta",AC57="Mayor")),"Alto",IF(OR(AND(AA57="Muy Baja",AC57="Catastrófico"),AND(AA57="Baja",AC57="Catastrófico"),AND(AA57="Media",AC57="Catastrófico"),AND(AA57="Alta",AC57="Catastrófico"),AND(AA57="Muy Alta",AC57="Catastrófico")),"Extremo","")))),"")</f>
        <v/>
      </c>
      <c r="AF57" s="116"/>
      <c r="AG57" s="121"/>
      <c r="AH57" s="122"/>
      <c r="AI57" s="123"/>
      <c r="AJ57" s="123"/>
      <c r="AK57" s="121"/>
      <c r="AL57" s="122"/>
      <c r="AM57" s="109"/>
      <c r="AN57" s="109"/>
      <c r="AO57" s="109"/>
      <c r="AP57" s="109"/>
      <c r="AQ57" s="109"/>
      <c r="AR57" s="109"/>
      <c r="AS57" s="109"/>
      <c r="AT57" s="109"/>
      <c r="AU57" s="109"/>
      <c r="AV57" s="109"/>
      <c r="AW57" s="109"/>
      <c r="AX57" s="109"/>
      <c r="AY57" s="109"/>
      <c r="AZ57" s="109"/>
      <c r="BA57" s="109"/>
      <c r="BB57" s="109"/>
      <c r="BC57" s="109"/>
      <c r="BD57" s="109"/>
      <c r="BE57" s="109"/>
      <c r="BF57" s="109"/>
      <c r="BG57" s="109"/>
      <c r="BH57" s="109"/>
      <c r="BI57" s="109"/>
      <c r="BJ57" s="109"/>
      <c r="BK57" s="109"/>
      <c r="BL57" s="109"/>
      <c r="BM57" s="109"/>
      <c r="BN57" s="109"/>
      <c r="BO57" s="109"/>
      <c r="BP57" s="109"/>
      <c r="BQ57" s="109"/>
      <c r="BR57" s="109"/>
    </row>
    <row r="58" spans="1:70" x14ac:dyDescent="0.3">
      <c r="A58" s="222"/>
      <c r="B58" s="139"/>
      <c r="C58" s="139"/>
      <c r="D58" s="223"/>
      <c r="E58" s="213"/>
      <c r="F58" s="141"/>
      <c r="G58" s="223"/>
      <c r="H58" s="140"/>
      <c r="I58" s="224"/>
      <c r="J58" s="220"/>
      <c r="K58" s="219"/>
      <c r="L58" s="218"/>
      <c r="M58" s="219">
        <f ca="1">IF(NOT(ISERROR(MATCH(L58,_xlfn.ANCHORARRAY(E69),0))),K71&amp;"Por favor no seleccionar los criterios de impacto",L58)</f>
        <v>0</v>
      </c>
      <c r="N58" s="220"/>
      <c r="O58" s="219"/>
      <c r="P58" s="221"/>
      <c r="Q58" s="113">
        <v>2</v>
      </c>
      <c r="R58" s="114"/>
      <c r="S58" s="115" t="str">
        <f>IF(OR(T58="Preventivo",T58="Detectivo"),"Probabilidad",IF(T58="Correctivo","Impacto",""))</f>
        <v/>
      </c>
      <c r="T58" s="116"/>
      <c r="U58" s="116"/>
      <c r="V58" s="117" t="str">
        <f t="shared" ref="V58:V62" si="49">IF(AND(T58="Preventivo",U58="Automático"),"50%",IF(AND(T58="Preventivo",U58="Manual"),"40%",IF(AND(T58="Detectivo",U58="Automático"),"40%",IF(AND(T58="Detectivo",U58="Manual"),"30%",IF(AND(T58="Correctivo",U58="Automático"),"35%",IF(AND(T58="Correctivo",U58="Manual"),"25%",""))))))</f>
        <v/>
      </c>
      <c r="W58" s="116"/>
      <c r="X58" s="116"/>
      <c r="Y58" s="116"/>
      <c r="Z58" s="118" t="str">
        <f>IFERROR(IF(AND(S57="Probabilidad",S58="Probabilidad"),(AB57-(+AB57*V58)),IF(S58="Probabilidad",(K57-(+K57*V58)),IF(S58="Impacto",AB57,""))),"")</f>
        <v/>
      </c>
      <c r="AA58" s="119" t="str">
        <f t="shared" si="0"/>
        <v/>
      </c>
      <c r="AB58" s="117" t="str">
        <f t="shared" ref="AB58:AB62" si="50">+Z58</f>
        <v/>
      </c>
      <c r="AC58" s="119" t="str">
        <f t="shared" si="2"/>
        <v/>
      </c>
      <c r="AD58" s="117" t="str">
        <f>IFERROR(IF(AND(S57="Impacto",S58="Impacto"),(AD51-(+AD51*V58)),IF(S58="Impacto",($O$57-(+$O$57*V58)),IF(S58="Probabilidad",AD51,""))),"")</f>
        <v/>
      </c>
      <c r="AE58" s="120" t="str">
        <f t="shared" ref="AE58:AE59" si="51">IFERROR(IF(OR(AND(AA58="Muy Baja",AC58="Leve"),AND(AA58="Muy Baja",AC58="Menor"),AND(AA58="Baja",AC58="Leve")),"Bajo",IF(OR(AND(AA58="Muy baja",AC58="Moderado"),AND(AA58="Baja",AC58="Menor"),AND(AA58="Baja",AC58="Moderado"),AND(AA58="Media",AC58="Leve"),AND(AA58="Media",AC58="Menor"),AND(AA58="Media",AC58="Moderado"),AND(AA58="Alta",AC58="Leve"),AND(AA58="Alta",AC58="Menor")),"Moderado",IF(OR(AND(AA58="Muy Baja",AC58="Mayor"),AND(AA58="Baja",AC58="Mayor"),AND(AA58="Media",AC58="Mayor"),AND(AA58="Alta",AC58="Moderado"),AND(AA58="Alta",AC58="Mayor"),AND(AA58="Muy Alta",AC58="Leve"),AND(AA58="Muy Alta",AC58="Menor"),AND(AA58="Muy Alta",AC58="Moderado"),AND(AA58="Muy Alta",AC58="Mayor")),"Alto",IF(OR(AND(AA58="Muy Baja",AC58="Catastrófico"),AND(AA58="Baja",AC58="Catastrófico"),AND(AA58="Media",AC58="Catastrófico"),AND(AA58="Alta",AC58="Catastrófico"),AND(AA58="Muy Alta",AC58="Catastrófico")),"Extremo","")))),"")</f>
        <v/>
      </c>
      <c r="AF58" s="116"/>
      <c r="AG58" s="121"/>
      <c r="AH58" s="122"/>
      <c r="AI58" s="123"/>
      <c r="AJ58" s="123"/>
      <c r="AK58" s="121"/>
      <c r="AL58" s="122"/>
      <c r="AM58" s="109"/>
      <c r="AN58" s="109"/>
      <c r="AO58" s="109"/>
      <c r="AP58" s="109"/>
      <c r="AQ58" s="109"/>
      <c r="AR58" s="109"/>
      <c r="AS58" s="109"/>
      <c r="AT58" s="109"/>
      <c r="AU58" s="109"/>
      <c r="AV58" s="109"/>
      <c r="AW58" s="109"/>
      <c r="AX58" s="109"/>
      <c r="AY58" s="109"/>
      <c r="AZ58" s="109"/>
      <c r="BA58" s="109"/>
      <c r="BB58" s="109"/>
      <c r="BC58" s="109"/>
      <c r="BD58" s="109"/>
      <c r="BE58" s="109"/>
      <c r="BF58" s="109"/>
      <c r="BG58" s="109"/>
      <c r="BH58" s="109"/>
      <c r="BI58" s="109"/>
      <c r="BJ58" s="109"/>
      <c r="BK58" s="109"/>
      <c r="BL58" s="109"/>
      <c r="BM58" s="109"/>
      <c r="BN58" s="109"/>
      <c r="BO58" s="109"/>
      <c r="BP58" s="109"/>
      <c r="BQ58" s="109"/>
      <c r="BR58" s="109"/>
    </row>
    <row r="59" spans="1:70" x14ac:dyDescent="0.3">
      <c r="A59" s="222"/>
      <c r="B59" s="139"/>
      <c r="C59" s="139"/>
      <c r="D59" s="223"/>
      <c r="E59" s="213"/>
      <c r="F59" s="141"/>
      <c r="G59" s="223"/>
      <c r="H59" s="140"/>
      <c r="I59" s="224"/>
      <c r="J59" s="220"/>
      <c r="K59" s="219"/>
      <c r="L59" s="218"/>
      <c r="M59" s="219">
        <f ca="1">IF(NOT(ISERROR(MATCH(L59,_xlfn.ANCHORARRAY(E70),0))),K72&amp;"Por favor no seleccionar los criterios de impacto",L59)</f>
        <v>0</v>
      </c>
      <c r="N59" s="220"/>
      <c r="O59" s="219"/>
      <c r="P59" s="221"/>
      <c r="Q59" s="113">
        <v>3</v>
      </c>
      <c r="R59" s="126"/>
      <c r="S59" s="115" t="str">
        <f>IF(OR(T59="Preventivo",T59="Detectivo"),"Probabilidad",IF(T59="Correctivo","Impacto",""))</f>
        <v/>
      </c>
      <c r="T59" s="116"/>
      <c r="U59" s="116"/>
      <c r="V59" s="117" t="str">
        <f t="shared" si="49"/>
        <v/>
      </c>
      <c r="W59" s="116"/>
      <c r="X59" s="116"/>
      <c r="Y59" s="116"/>
      <c r="Z59" s="118" t="str">
        <f>IFERROR(IF(AND(S58="Probabilidad",S59="Probabilidad"),(AB58-(+AB58*V59)),IF(AND(S58="Impacto",S59="Probabilidad"),(AB57-(+AB57*V59)),IF(S59="Impacto",AB58,""))),"")</f>
        <v/>
      </c>
      <c r="AA59" s="119" t="str">
        <f t="shared" si="0"/>
        <v/>
      </c>
      <c r="AB59" s="117" t="str">
        <f t="shared" si="50"/>
        <v/>
      </c>
      <c r="AC59" s="119" t="str">
        <f t="shared" si="2"/>
        <v/>
      </c>
      <c r="AD59" s="117" t="str">
        <f>IFERROR(IF(AND(S58="Impacto",S59="Impacto"),(AD58-(+AD58*V59)),IF(AND(S58="Probabilidad",S59="Impacto"),(AD57-(+AD57*V59)),IF(S59="Probabilidad",AD58,""))),"")</f>
        <v/>
      </c>
      <c r="AE59" s="120" t="str">
        <f t="shared" si="51"/>
        <v/>
      </c>
      <c r="AF59" s="116"/>
      <c r="AG59" s="121"/>
      <c r="AH59" s="122"/>
      <c r="AI59" s="123"/>
      <c r="AJ59" s="123"/>
      <c r="AK59" s="121"/>
      <c r="AL59" s="122"/>
      <c r="AM59" s="109"/>
      <c r="AN59" s="109"/>
      <c r="AO59" s="109"/>
      <c r="AP59" s="109"/>
      <c r="AQ59" s="109"/>
      <c r="AR59" s="109"/>
      <c r="AS59" s="109"/>
      <c r="AT59" s="109"/>
      <c r="AU59" s="109"/>
      <c r="AV59" s="109"/>
      <c r="AW59" s="109"/>
      <c r="AX59" s="109"/>
      <c r="AY59" s="109"/>
      <c r="AZ59" s="109"/>
      <c r="BA59" s="109"/>
      <c r="BB59" s="109"/>
      <c r="BC59" s="109"/>
      <c r="BD59" s="109"/>
      <c r="BE59" s="109"/>
      <c r="BF59" s="109"/>
      <c r="BG59" s="109"/>
      <c r="BH59" s="109"/>
      <c r="BI59" s="109"/>
      <c r="BJ59" s="109"/>
      <c r="BK59" s="109"/>
      <c r="BL59" s="109"/>
      <c r="BM59" s="109"/>
      <c r="BN59" s="109"/>
      <c r="BO59" s="109"/>
      <c r="BP59" s="109"/>
      <c r="BQ59" s="109"/>
      <c r="BR59" s="109"/>
    </row>
    <row r="60" spans="1:70" x14ac:dyDescent="0.3">
      <c r="A60" s="222"/>
      <c r="B60" s="139"/>
      <c r="C60" s="139"/>
      <c r="D60" s="223"/>
      <c r="E60" s="213"/>
      <c r="F60" s="141"/>
      <c r="G60" s="223"/>
      <c r="H60" s="140"/>
      <c r="I60" s="224"/>
      <c r="J60" s="220"/>
      <c r="K60" s="219"/>
      <c r="L60" s="218"/>
      <c r="M60" s="219">
        <f ca="1">IF(NOT(ISERROR(MATCH(L60,_xlfn.ANCHORARRAY(E71),0))),K73&amp;"Por favor no seleccionar los criterios de impacto",L60)</f>
        <v>0</v>
      </c>
      <c r="N60" s="220"/>
      <c r="O60" s="219"/>
      <c r="P60" s="221"/>
      <c r="Q60" s="113">
        <v>4</v>
      </c>
      <c r="R60" s="114"/>
      <c r="S60" s="115" t="str">
        <f t="shared" ref="S60:S62" si="52">IF(OR(T60="Preventivo",T60="Detectivo"),"Probabilidad",IF(T60="Correctivo","Impacto",""))</f>
        <v/>
      </c>
      <c r="T60" s="116"/>
      <c r="U60" s="116"/>
      <c r="V60" s="117" t="str">
        <f t="shared" si="49"/>
        <v/>
      </c>
      <c r="W60" s="116"/>
      <c r="X60" s="116"/>
      <c r="Y60" s="116"/>
      <c r="Z60" s="118" t="str">
        <f t="shared" ref="Z60:Z62" si="53">IFERROR(IF(AND(S59="Probabilidad",S60="Probabilidad"),(AB59-(+AB59*V60)),IF(AND(S59="Impacto",S60="Probabilidad"),(AB58-(+AB58*V60)),IF(S60="Impacto",AB59,""))),"")</f>
        <v/>
      </c>
      <c r="AA60" s="119" t="str">
        <f t="shared" si="0"/>
        <v/>
      </c>
      <c r="AB60" s="117" t="str">
        <f t="shared" si="50"/>
        <v/>
      </c>
      <c r="AC60" s="119" t="str">
        <f t="shared" si="2"/>
        <v/>
      </c>
      <c r="AD60" s="117" t="str">
        <f t="shared" ref="AD60:AD62" si="54">IFERROR(IF(AND(S59="Impacto",S60="Impacto"),(AD59-(+AD59*V60)),IF(AND(S59="Probabilidad",S60="Impacto"),(AD58-(+AD58*V60)),IF(S60="Probabilidad",AD59,""))),"")</f>
        <v/>
      </c>
      <c r="AE60" s="120" t="str">
        <f>IFERROR(IF(OR(AND(AA60="Muy Baja",AC60="Leve"),AND(AA60="Muy Baja",AC60="Menor"),AND(AA60="Baja",AC60="Leve")),"Bajo",IF(OR(AND(AA60="Muy baja",AC60="Moderado"),AND(AA60="Baja",AC60="Menor"),AND(AA60="Baja",AC60="Moderado"),AND(AA60="Media",AC60="Leve"),AND(AA60="Media",AC60="Menor"),AND(AA60="Media",AC60="Moderado"),AND(AA60="Alta",AC60="Leve"),AND(AA60="Alta",AC60="Menor")),"Moderado",IF(OR(AND(AA60="Muy Baja",AC60="Mayor"),AND(AA60="Baja",AC60="Mayor"),AND(AA60="Media",AC60="Mayor"),AND(AA60="Alta",AC60="Moderado"),AND(AA60="Alta",AC60="Mayor"),AND(AA60="Muy Alta",AC60="Leve"),AND(AA60="Muy Alta",AC60="Menor"),AND(AA60="Muy Alta",AC60="Moderado"),AND(AA60="Muy Alta",AC60="Mayor")),"Alto",IF(OR(AND(AA60="Muy Baja",AC60="Catastrófico"),AND(AA60="Baja",AC60="Catastrófico"),AND(AA60="Media",AC60="Catastrófico"),AND(AA60="Alta",AC60="Catastrófico"),AND(AA60="Muy Alta",AC60="Catastrófico")),"Extremo","")))),"")</f>
        <v/>
      </c>
      <c r="AF60" s="116"/>
      <c r="AG60" s="121"/>
      <c r="AH60" s="122"/>
      <c r="AI60" s="123"/>
      <c r="AJ60" s="123"/>
      <c r="AK60" s="121"/>
      <c r="AL60" s="122"/>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row>
    <row r="61" spans="1:70" x14ac:dyDescent="0.3">
      <c r="A61" s="222"/>
      <c r="B61" s="139"/>
      <c r="C61" s="139"/>
      <c r="D61" s="223"/>
      <c r="E61" s="213"/>
      <c r="F61" s="141"/>
      <c r="G61" s="223"/>
      <c r="H61" s="140"/>
      <c r="I61" s="224"/>
      <c r="J61" s="220"/>
      <c r="K61" s="219"/>
      <c r="L61" s="218"/>
      <c r="M61" s="219">
        <f ca="1">IF(NOT(ISERROR(MATCH(L61,_xlfn.ANCHORARRAY(E72),0))),K74&amp;"Por favor no seleccionar los criterios de impacto",L61)</f>
        <v>0</v>
      </c>
      <c r="N61" s="220"/>
      <c r="O61" s="219"/>
      <c r="P61" s="221"/>
      <c r="Q61" s="113">
        <v>5</v>
      </c>
      <c r="R61" s="114"/>
      <c r="S61" s="115" t="str">
        <f t="shared" si="52"/>
        <v/>
      </c>
      <c r="T61" s="116"/>
      <c r="U61" s="116"/>
      <c r="V61" s="117" t="str">
        <f t="shared" si="49"/>
        <v/>
      </c>
      <c r="W61" s="116"/>
      <c r="X61" s="116"/>
      <c r="Y61" s="116"/>
      <c r="Z61" s="118" t="str">
        <f t="shared" si="53"/>
        <v/>
      </c>
      <c r="AA61" s="119" t="str">
        <f t="shared" si="0"/>
        <v/>
      </c>
      <c r="AB61" s="117" t="str">
        <f t="shared" si="50"/>
        <v/>
      </c>
      <c r="AC61" s="119" t="str">
        <f t="shared" si="2"/>
        <v/>
      </c>
      <c r="AD61" s="117" t="str">
        <f t="shared" si="54"/>
        <v/>
      </c>
      <c r="AE61" s="120" t="str">
        <f t="shared" ref="AE61:AE62" si="55">IFERROR(IF(OR(AND(AA61="Muy Baja",AC61="Leve"),AND(AA61="Muy Baja",AC61="Menor"),AND(AA61="Baja",AC61="Leve")),"Bajo",IF(OR(AND(AA61="Muy baja",AC61="Moderado"),AND(AA61="Baja",AC61="Menor"),AND(AA61="Baja",AC61="Moderado"),AND(AA61="Media",AC61="Leve"),AND(AA61="Media",AC61="Menor"),AND(AA61="Media",AC61="Moderado"),AND(AA61="Alta",AC61="Leve"),AND(AA61="Alta",AC61="Menor")),"Moderado",IF(OR(AND(AA61="Muy Baja",AC61="Mayor"),AND(AA61="Baja",AC61="Mayor"),AND(AA61="Media",AC61="Mayor"),AND(AA61="Alta",AC61="Moderado"),AND(AA61="Alta",AC61="Mayor"),AND(AA61="Muy Alta",AC61="Leve"),AND(AA61="Muy Alta",AC61="Menor"),AND(AA61="Muy Alta",AC61="Moderado"),AND(AA61="Muy Alta",AC61="Mayor")),"Alto",IF(OR(AND(AA61="Muy Baja",AC61="Catastrófico"),AND(AA61="Baja",AC61="Catastrófico"),AND(AA61="Media",AC61="Catastrófico"),AND(AA61="Alta",AC61="Catastrófico"),AND(AA61="Muy Alta",AC61="Catastrófico")),"Extremo","")))),"")</f>
        <v/>
      </c>
      <c r="AF61" s="116"/>
      <c r="AG61" s="121"/>
      <c r="AH61" s="122"/>
      <c r="AI61" s="123"/>
      <c r="AJ61" s="123"/>
      <c r="AK61" s="121"/>
      <c r="AL61" s="122"/>
      <c r="AM61" s="109"/>
      <c r="AN61" s="109"/>
      <c r="AO61" s="109"/>
      <c r="AP61" s="109"/>
      <c r="AQ61" s="109"/>
      <c r="AR61" s="109"/>
      <c r="AS61" s="109"/>
      <c r="AT61" s="109"/>
      <c r="AU61" s="109"/>
      <c r="AV61" s="109"/>
      <c r="AW61" s="109"/>
      <c r="AX61" s="109"/>
      <c r="AY61" s="109"/>
      <c r="AZ61" s="109"/>
      <c r="BA61" s="109"/>
      <c r="BB61" s="109"/>
      <c r="BC61" s="109"/>
      <c r="BD61" s="109"/>
      <c r="BE61" s="109"/>
      <c r="BF61" s="109"/>
      <c r="BG61" s="109"/>
      <c r="BH61" s="109"/>
      <c r="BI61" s="109"/>
      <c r="BJ61" s="109"/>
      <c r="BK61" s="109"/>
      <c r="BL61" s="109"/>
      <c r="BM61" s="109"/>
      <c r="BN61" s="109"/>
      <c r="BO61" s="109"/>
      <c r="BP61" s="109"/>
      <c r="BQ61" s="109"/>
      <c r="BR61" s="109"/>
    </row>
    <row r="62" spans="1:70" x14ac:dyDescent="0.3">
      <c r="A62" s="222"/>
      <c r="B62" s="139"/>
      <c r="C62" s="139"/>
      <c r="D62" s="223"/>
      <c r="E62" s="213"/>
      <c r="F62" s="141"/>
      <c r="G62" s="223"/>
      <c r="H62" s="140"/>
      <c r="I62" s="224"/>
      <c r="J62" s="220"/>
      <c r="K62" s="219"/>
      <c r="L62" s="218"/>
      <c r="M62" s="219">
        <f ca="1">IF(NOT(ISERROR(MATCH(L62,_xlfn.ANCHORARRAY(E73),0))),K76&amp;"Por favor no seleccionar los criterios de impacto",L62)</f>
        <v>0</v>
      </c>
      <c r="N62" s="220"/>
      <c r="O62" s="219"/>
      <c r="P62" s="221"/>
      <c r="Q62" s="113">
        <v>6</v>
      </c>
      <c r="R62" s="114"/>
      <c r="S62" s="115" t="str">
        <f t="shared" si="52"/>
        <v/>
      </c>
      <c r="T62" s="116"/>
      <c r="U62" s="116"/>
      <c r="V62" s="117" t="str">
        <f t="shared" si="49"/>
        <v/>
      </c>
      <c r="W62" s="116"/>
      <c r="X62" s="116"/>
      <c r="Y62" s="116"/>
      <c r="Z62" s="118" t="str">
        <f t="shared" si="53"/>
        <v/>
      </c>
      <c r="AA62" s="119" t="str">
        <f t="shared" si="0"/>
        <v/>
      </c>
      <c r="AB62" s="117" t="str">
        <f t="shared" si="50"/>
        <v/>
      </c>
      <c r="AC62" s="119" t="str">
        <f t="shared" si="2"/>
        <v/>
      </c>
      <c r="AD62" s="117" t="str">
        <f t="shared" si="54"/>
        <v/>
      </c>
      <c r="AE62" s="120" t="str">
        <f t="shared" si="55"/>
        <v/>
      </c>
      <c r="AF62" s="116"/>
      <c r="AG62" s="121"/>
      <c r="AH62" s="122"/>
      <c r="AI62" s="123"/>
      <c r="AJ62" s="123"/>
      <c r="AK62" s="121"/>
      <c r="AL62" s="122"/>
      <c r="AM62" s="109"/>
      <c r="AN62" s="109"/>
      <c r="AO62" s="109"/>
      <c r="AP62" s="109"/>
      <c r="AQ62" s="109"/>
      <c r="AR62" s="109"/>
      <c r="AS62" s="109"/>
      <c r="AT62" s="109"/>
      <c r="AU62" s="109"/>
      <c r="AV62" s="109"/>
      <c r="AW62" s="109"/>
      <c r="AX62" s="109"/>
      <c r="AY62" s="109"/>
      <c r="AZ62" s="109"/>
      <c r="BA62" s="109"/>
      <c r="BB62" s="109"/>
      <c r="BC62" s="109"/>
      <c r="BD62" s="109"/>
      <c r="BE62" s="109"/>
      <c r="BF62" s="109"/>
      <c r="BG62" s="109"/>
      <c r="BH62" s="109"/>
      <c r="BI62" s="109"/>
      <c r="BJ62" s="109"/>
      <c r="BK62" s="109"/>
      <c r="BL62" s="109"/>
      <c r="BM62" s="109"/>
      <c r="BN62" s="109"/>
      <c r="BO62" s="109"/>
      <c r="BP62" s="109"/>
      <c r="BQ62" s="109"/>
      <c r="BR62" s="109"/>
    </row>
    <row r="63" spans="1:70" x14ac:dyDescent="0.3">
      <c r="A63" s="222">
        <v>9</v>
      </c>
      <c r="B63" s="139"/>
      <c r="C63" s="139"/>
      <c r="D63" s="223"/>
      <c r="E63" s="213"/>
      <c r="F63" s="141"/>
      <c r="G63" s="223"/>
      <c r="H63" s="140"/>
      <c r="I63" s="224"/>
      <c r="J63" s="220" t="str">
        <f>IF(I63&lt;=0,"",IF(I63&lt;=2,"Muy Baja",IF(I63&lt;=24,"Baja",IF(I63&lt;=500,"Media",IF(I63&lt;=5000,"Alta","Muy Alta")))))</f>
        <v/>
      </c>
      <c r="K63" s="219" t="str">
        <f>IF(J63="","",IF(J63="Muy Baja",0.2,IF(J63="Baja",0.4,IF(J63="Media",0.6,IF(J63="Alta",0.8,IF(J63="Muy Alta",1,))))))</f>
        <v/>
      </c>
      <c r="L63" s="218"/>
      <c r="M63" s="219">
        <f>IF(NOT(ISERROR(MATCH(L63,'Tabla Impacto'!$B$221:$B$223,0))),'Tabla Impacto'!$F$223&amp;"Por favor no seleccionar los criterios de impacto(Afectación Económica o presupuestal y Pérdida Reputacional)",L63)</f>
        <v>0</v>
      </c>
      <c r="N63" s="220" t="str">
        <f>IF(OR(M63='Tabla Impacto'!$C$11,M63='Tabla Impacto'!$D$11),"Leve",IF(OR(M63='Tabla Impacto'!$C$12,M63='Tabla Impacto'!$D$12),"Menor",IF(OR(M63='Tabla Impacto'!$C$13,M63='Tabla Impacto'!$D$13),"Moderado",IF(OR(M63='Tabla Impacto'!$C$14,M63='Tabla Impacto'!$D$14),"Mayor",IF(OR(M63='Tabla Impacto'!$C$15,M63='Tabla Impacto'!$D$15),"Catastrófico","")))))</f>
        <v/>
      </c>
      <c r="O63" s="219" t="str">
        <f>IF(N63="","",IF(N63="Leve",0.2,IF(N63="Menor",0.4,IF(N63="Moderado",0.6,IF(N63="Mayor",0.8,IF(N63="Catastrófico",1,))))))</f>
        <v/>
      </c>
      <c r="P63" s="221" t="str">
        <f>IF(OR(AND(J63="Muy Baja",N63="Leve"),AND(J63="Muy Baja",N63="Menor"),AND(J63="Baja",N63="Leve")),"Bajo",IF(OR(AND(J63="Muy baja",N63="Moderado"),AND(J63="Baja",N63="Menor"),AND(J63="Baja",N63="Moderado"),AND(J63="Media",N63="Leve"),AND(J63="Media",N63="Menor"),AND(J63="Media",N63="Moderado"),AND(J63="Alta",N63="Leve"),AND(J63="Alta",N63="Menor")),"Moderado",IF(OR(AND(J63="Muy Baja",N63="Mayor"),AND(J63="Baja",N63="Mayor"),AND(J63="Media",N63="Mayor"),AND(J63="Alta",N63="Moderado"),AND(J63="Alta",N63="Mayor"),AND(J63="Muy Alta",N63="Leve"),AND(J63="Muy Alta",N63="Menor"),AND(J63="Muy Alta",N63="Moderado"),AND(J63="Muy Alta",N63="Mayor")),"Alto",IF(OR(AND(J63="Muy Baja",N63="Catastrófico"),AND(J63="Baja",N63="Catastrófico"),AND(J63="Media",N63="Catastrófico"),AND(J63="Alta",N63="Catastrófico"),AND(J63="Muy Alta",N63="Catastrófico")),"Extremo",""))))</f>
        <v/>
      </c>
      <c r="Q63" s="113">
        <v>1</v>
      </c>
      <c r="R63" s="114"/>
      <c r="S63" s="115" t="str">
        <f>IF(OR(T63="Preventivo",T63="Detectivo"),"Probabilidad",IF(T63="Correctivo","Impacto",""))</f>
        <v/>
      </c>
      <c r="T63" s="116"/>
      <c r="U63" s="116"/>
      <c r="V63" s="117" t="str">
        <f>IF(AND(T63="Preventivo",U63="Automático"),"50%",IF(AND(T63="Preventivo",U63="Manual"),"40%",IF(AND(T63="Detectivo",U63="Automático"),"40%",IF(AND(T63="Detectivo",U63="Manual"),"30%",IF(AND(T63="Correctivo",U63="Automático"),"35%",IF(AND(T63="Correctivo",U63="Manual"),"25%",""))))))</f>
        <v/>
      </c>
      <c r="W63" s="116"/>
      <c r="X63" s="116"/>
      <c r="Y63" s="116"/>
      <c r="Z63" s="118" t="str">
        <f>IFERROR(IF(S63="Probabilidad",(K63-(+K63*V63)),IF(S63="Impacto",K63,"")),"")</f>
        <v/>
      </c>
      <c r="AA63" s="119" t="str">
        <f>IFERROR(IF(Z63="","",IF(Z63&lt;=0.2,"Muy Baja",IF(Z63&lt;=0.4,"Baja",IF(Z63&lt;=0.6,"Media",IF(Z63&lt;=0.8,"Alta","Muy Alta"))))),"")</f>
        <v/>
      </c>
      <c r="AB63" s="117" t="str">
        <f>+Z63</f>
        <v/>
      </c>
      <c r="AC63" s="119" t="str">
        <f>IFERROR(IF(AD63="","",IF(AD63&lt;=0.2,"Leve",IF(AD63&lt;=0.4,"Menor",IF(AD63&lt;=0.6,"Moderado",IF(AD63&lt;=0.8,"Mayor","Catastrófico"))))),"")</f>
        <v/>
      </c>
      <c r="AD63" s="117" t="str">
        <f>IFERROR(IF(S63="Impacto",(O63-(+O63*V63)),IF(S63="Probabilidad",O63,"")),"")</f>
        <v/>
      </c>
      <c r="AE63" s="120" t="str">
        <f>IFERROR(IF(OR(AND(AA63="Muy Baja",AC63="Leve"),AND(AA63="Muy Baja",AC63="Menor"),AND(AA63="Baja",AC63="Leve")),"Bajo",IF(OR(AND(AA63="Muy baja",AC63="Moderado"),AND(AA63="Baja",AC63="Menor"),AND(AA63="Baja",AC63="Moderado"),AND(AA63="Media",AC63="Leve"),AND(AA63="Media",AC63="Menor"),AND(AA63="Media",AC63="Moderado"),AND(AA63="Alta",AC63="Leve"),AND(AA63="Alta",AC63="Menor")),"Moderado",IF(OR(AND(AA63="Muy Baja",AC63="Mayor"),AND(AA63="Baja",AC63="Mayor"),AND(AA63="Media",AC63="Mayor"),AND(AA63="Alta",AC63="Moderado"),AND(AA63="Alta",AC63="Mayor"),AND(AA63="Muy Alta",AC63="Leve"),AND(AA63="Muy Alta",AC63="Menor"),AND(AA63="Muy Alta",AC63="Moderado"),AND(AA63="Muy Alta",AC63="Mayor")),"Alto",IF(OR(AND(AA63="Muy Baja",AC63="Catastrófico"),AND(AA63="Baja",AC63="Catastrófico"),AND(AA63="Media",AC63="Catastrófico"),AND(AA63="Alta",AC63="Catastrófico"),AND(AA63="Muy Alta",AC63="Catastrófico")),"Extremo","")))),"")</f>
        <v/>
      </c>
      <c r="AF63" s="116"/>
      <c r="AG63" s="121"/>
      <c r="AH63" s="122"/>
      <c r="AI63" s="123"/>
      <c r="AJ63" s="123"/>
      <c r="AK63" s="121"/>
      <c r="AL63" s="122"/>
      <c r="AM63" s="109"/>
      <c r="AN63" s="109"/>
      <c r="AO63" s="109"/>
      <c r="AP63" s="109"/>
      <c r="AQ63" s="109"/>
      <c r="AR63" s="109"/>
      <c r="AS63" s="109"/>
      <c r="AT63" s="109"/>
      <c r="AU63" s="109"/>
      <c r="AV63" s="109"/>
      <c r="AW63" s="109"/>
      <c r="AX63" s="109"/>
      <c r="AY63" s="109"/>
      <c r="AZ63" s="109"/>
      <c r="BA63" s="109"/>
      <c r="BB63" s="109"/>
      <c r="BC63" s="109"/>
      <c r="BD63" s="109"/>
      <c r="BE63" s="109"/>
      <c r="BF63" s="109"/>
      <c r="BG63" s="109"/>
      <c r="BH63" s="109"/>
      <c r="BI63" s="109"/>
      <c r="BJ63" s="109"/>
      <c r="BK63" s="109"/>
      <c r="BL63" s="109"/>
      <c r="BM63" s="109"/>
      <c r="BN63" s="109"/>
      <c r="BO63" s="109"/>
      <c r="BP63" s="109"/>
      <c r="BQ63" s="109"/>
      <c r="BR63" s="109"/>
    </row>
    <row r="64" spans="1:70" x14ac:dyDescent="0.3">
      <c r="A64" s="222"/>
      <c r="B64" s="139"/>
      <c r="C64" s="139"/>
      <c r="D64" s="223"/>
      <c r="E64" s="213"/>
      <c r="F64" s="141"/>
      <c r="G64" s="223"/>
      <c r="H64" s="140"/>
      <c r="I64" s="224"/>
      <c r="J64" s="220"/>
      <c r="K64" s="219"/>
      <c r="L64" s="218"/>
      <c r="M64" s="219">
        <f ca="1">IF(NOT(ISERROR(MATCH(L64,_xlfn.ANCHORARRAY(E76),0))),K78&amp;"Por favor no seleccionar los criterios de impacto",L64)</f>
        <v>0</v>
      </c>
      <c r="N64" s="220"/>
      <c r="O64" s="219"/>
      <c r="P64" s="221"/>
      <c r="Q64" s="113">
        <v>2</v>
      </c>
      <c r="R64" s="114"/>
      <c r="S64" s="115" t="str">
        <f>IF(OR(T64="Preventivo",T64="Detectivo"),"Probabilidad",IF(T64="Correctivo","Impacto",""))</f>
        <v/>
      </c>
      <c r="T64" s="116"/>
      <c r="U64" s="116"/>
      <c r="V64" s="117" t="str">
        <f t="shared" ref="V64:V68" si="56">IF(AND(T64="Preventivo",U64="Automático"),"50%",IF(AND(T64="Preventivo",U64="Manual"),"40%",IF(AND(T64="Detectivo",U64="Automático"),"40%",IF(AND(T64="Detectivo",U64="Manual"),"30%",IF(AND(T64="Correctivo",U64="Automático"),"35%",IF(AND(T64="Correctivo",U64="Manual"),"25%",""))))))</f>
        <v/>
      </c>
      <c r="W64" s="116"/>
      <c r="X64" s="116"/>
      <c r="Y64" s="116"/>
      <c r="Z64" s="118" t="str">
        <f>IFERROR(IF(AND(S63="Probabilidad",S64="Probabilidad"),(AB63-(+AB63*V64)),IF(S64="Probabilidad",(K63-(+K63*V64)),IF(S64="Impacto",AB63,""))),"")</f>
        <v/>
      </c>
      <c r="AA64" s="119" t="str">
        <f t="shared" si="0"/>
        <v/>
      </c>
      <c r="AB64" s="117" t="str">
        <f t="shared" ref="AB64:AB68" si="57">+Z64</f>
        <v/>
      </c>
      <c r="AC64" s="119" t="str">
        <f t="shared" si="2"/>
        <v/>
      </c>
      <c r="AD64" s="117" t="str">
        <f>IFERROR(IF(AND(S63="Impacto",S64="Impacto"),(AD57-(+AD57*V64)),IF(S64="Impacto",($O$63-(+$O$63*V64)),IF(S64="Probabilidad",AD57,""))),"")</f>
        <v/>
      </c>
      <c r="AE64" s="120" t="str">
        <f t="shared" ref="AE64:AE65" si="58">IFERROR(IF(OR(AND(AA64="Muy Baja",AC64="Leve"),AND(AA64="Muy Baja",AC64="Menor"),AND(AA64="Baja",AC64="Leve")),"Bajo",IF(OR(AND(AA64="Muy baja",AC64="Moderado"),AND(AA64="Baja",AC64="Menor"),AND(AA64="Baja",AC64="Moderado"),AND(AA64="Media",AC64="Leve"),AND(AA64="Media",AC64="Menor"),AND(AA64="Media",AC64="Moderado"),AND(AA64="Alta",AC64="Leve"),AND(AA64="Alta",AC64="Menor")),"Moderado",IF(OR(AND(AA64="Muy Baja",AC64="Mayor"),AND(AA64="Baja",AC64="Mayor"),AND(AA64="Media",AC64="Mayor"),AND(AA64="Alta",AC64="Moderado"),AND(AA64="Alta",AC64="Mayor"),AND(AA64="Muy Alta",AC64="Leve"),AND(AA64="Muy Alta",AC64="Menor"),AND(AA64="Muy Alta",AC64="Moderado"),AND(AA64="Muy Alta",AC64="Mayor")),"Alto",IF(OR(AND(AA64="Muy Baja",AC64="Catastrófico"),AND(AA64="Baja",AC64="Catastrófico"),AND(AA64="Media",AC64="Catastrófico"),AND(AA64="Alta",AC64="Catastrófico"),AND(AA64="Muy Alta",AC64="Catastrófico")),"Extremo","")))),"")</f>
        <v/>
      </c>
      <c r="AF64" s="116"/>
      <c r="AG64" s="121"/>
      <c r="AH64" s="122"/>
      <c r="AI64" s="123"/>
      <c r="AJ64" s="123"/>
      <c r="AK64" s="121"/>
      <c r="AL64" s="122"/>
      <c r="AM64" s="109"/>
      <c r="AN64" s="109"/>
      <c r="AO64" s="109"/>
      <c r="AP64" s="109"/>
      <c r="AQ64" s="109"/>
      <c r="AR64" s="109"/>
      <c r="AS64" s="109"/>
      <c r="AT64" s="109"/>
      <c r="AU64" s="109"/>
      <c r="AV64" s="109"/>
      <c r="AW64" s="109"/>
      <c r="AX64" s="109"/>
      <c r="AY64" s="109"/>
      <c r="AZ64" s="109"/>
      <c r="BA64" s="109"/>
      <c r="BB64" s="109"/>
      <c r="BC64" s="109"/>
      <c r="BD64" s="109"/>
      <c r="BE64" s="109"/>
      <c r="BF64" s="109"/>
      <c r="BG64" s="109"/>
      <c r="BH64" s="109"/>
      <c r="BI64" s="109"/>
      <c r="BJ64" s="109"/>
      <c r="BK64" s="109"/>
      <c r="BL64" s="109"/>
      <c r="BM64" s="109"/>
      <c r="BN64" s="109"/>
      <c r="BO64" s="109"/>
      <c r="BP64" s="109"/>
      <c r="BQ64" s="109"/>
      <c r="BR64" s="109"/>
    </row>
    <row r="65" spans="1:70" x14ac:dyDescent="0.3">
      <c r="A65" s="222"/>
      <c r="B65" s="139"/>
      <c r="C65" s="139"/>
      <c r="D65" s="223"/>
      <c r="E65" s="213"/>
      <c r="F65" s="141"/>
      <c r="G65" s="223"/>
      <c r="H65" s="140"/>
      <c r="I65" s="224"/>
      <c r="J65" s="220"/>
      <c r="K65" s="219"/>
      <c r="L65" s="218"/>
      <c r="M65" s="219">
        <f ca="1">IF(NOT(ISERROR(MATCH(L65,_xlfn.ANCHORARRAY(E77),0))),K79&amp;"Por favor no seleccionar los criterios de impacto",L65)</f>
        <v>0</v>
      </c>
      <c r="N65" s="220"/>
      <c r="O65" s="219"/>
      <c r="P65" s="221"/>
      <c r="Q65" s="113">
        <v>3</v>
      </c>
      <c r="R65" s="126"/>
      <c r="S65" s="115" t="str">
        <f>IF(OR(T65="Preventivo",T65="Detectivo"),"Probabilidad",IF(T65="Correctivo","Impacto",""))</f>
        <v/>
      </c>
      <c r="T65" s="116"/>
      <c r="U65" s="116"/>
      <c r="V65" s="117" t="str">
        <f t="shared" si="56"/>
        <v/>
      </c>
      <c r="W65" s="116"/>
      <c r="X65" s="116"/>
      <c r="Y65" s="116"/>
      <c r="Z65" s="118" t="str">
        <f>IFERROR(IF(AND(S64="Probabilidad",S65="Probabilidad"),(AB64-(+AB64*V65)),IF(AND(S64="Impacto",S65="Probabilidad"),(AB63-(+AB63*V65)),IF(S65="Impacto",AB64,""))),"")</f>
        <v/>
      </c>
      <c r="AA65" s="119" t="str">
        <f t="shared" si="0"/>
        <v/>
      </c>
      <c r="AB65" s="117" t="str">
        <f t="shared" si="57"/>
        <v/>
      </c>
      <c r="AC65" s="119" t="str">
        <f t="shared" si="2"/>
        <v/>
      </c>
      <c r="AD65" s="117" t="str">
        <f>IFERROR(IF(AND(S64="Impacto",S65="Impacto"),(AD64-(+AD64*V65)),IF(AND(S64="Probabilidad",S65="Impacto"),(AD63-(+AD63*V65)),IF(S65="Probabilidad",AD64,""))),"")</f>
        <v/>
      </c>
      <c r="AE65" s="120" t="str">
        <f t="shared" si="58"/>
        <v/>
      </c>
      <c r="AF65" s="116"/>
      <c r="AG65" s="121"/>
      <c r="AH65" s="122"/>
      <c r="AI65" s="123"/>
      <c r="AJ65" s="123"/>
      <c r="AK65" s="121"/>
      <c r="AL65" s="122"/>
      <c r="AM65" s="109"/>
      <c r="AN65" s="109"/>
      <c r="AO65" s="109"/>
      <c r="AP65" s="109"/>
      <c r="AQ65" s="109"/>
      <c r="AR65" s="109"/>
      <c r="AS65" s="109"/>
      <c r="AT65" s="109"/>
      <c r="AU65" s="109"/>
      <c r="AV65" s="109"/>
      <c r="AW65" s="109"/>
      <c r="AX65" s="109"/>
      <c r="AY65" s="109"/>
      <c r="AZ65" s="109"/>
      <c r="BA65" s="109"/>
      <c r="BB65" s="109"/>
      <c r="BC65" s="109"/>
      <c r="BD65" s="109"/>
      <c r="BE65" s="109"/>
      <c r="BF65" s="109"/>
      <c r="BG65" s="109"/>
      <c r="BH65" s="109"/>
      <c r="BI65" s="109"/>
      <c r="BJ65" s="109"/>
      <c r="BK65" s="109"/>
      <c r="BL65" s="109"/>
      <c r="BM65" s="109"/>
      <c r="BN65" s="109"/>
      <c r="BO65" s="109"/>
      <c r="BP65" s="109"/>
      <c r="BQ65" s="109"/>
      <c r="BR65" s="109"/>
    </row>
    <row r="66" spans="1:70" x14ac:dyDescent="0.3">
      <c r="A66" s="222"/>
      <c r="B66" s="139"/>
      <c r="C66" s="139"/>
      <c r="D66" s="223"/>
      <c r="E66" s="213"/>
      <c r="F66" s="141"/>
      <c r="G66" s="223"/>
      <c r="H66" s="140"/>
      <c r="I66" s="224"/>
      <c r="J66" s="220"/>
      <c r="K66" s="219"/>
      <c r="L66" s="218"/>
      <c r="M66" s="219">
        <f ca="1">IF(NOT(ISERROR(MATCH(L66,_xlfn.ANCHORARRAY(E78),0))),K80&amp;"Por favor no seleccionar los criterios de impacto",L66)</f>
        <v>0</v>
      </c>
      <c r="N66" s="220"/>
      <c r="O66" s="219"/>
      <c r="P66" s="221"/>
      <c r="Q66" s="113">
        <v>4</v>
      </c>
      <c r="R66" s="114"/>
      <c r="S66" s="115" t="str">
        <f t="shared" ref="S66:S68" si="59">IF(OR(T66="Preventivo",T66="Detectivo"),"Probabilidad",IF(T66="Correctivo","Impacto",""))</f>
        <v/>
      </c>
      <c r="T66" s="116"/>
      <c r="U66" s="116"/>
      <c r="V66" s="117" t="str">
        <f t="shared" si="56"/>
        <v/>
      </c>
      <c r="W66" s="116"/>
      <c r="X66" s="116"/>
      <c r="Y66" s="116"/>
      <c r="Z66" s="118" t="str">
        <f t="shared" ref="Z66:Z68" si="60">IFERROR(IF(AND(S65="Probabilidad",S66="Probabilidad"),(AB65-(+AB65*V66)),IF(AND(S65="Impacto",S66="Probabilidad"),(AB64-(+AB64*V66)),IF(S66="Impacto",AB65,""))),"")</f>
        <v/>
      </c>
      <c r="AA66" s="119" t="str">
        <f t="shared" si="0"/>
        <v/>
      </c>
      <c r="AB66" s="117" t="str">
        <f t="shared" si="57"/>
        <v/>
      </c>
      <c r="AC66" s="119" t="str">
        <f t="shared" si="2"/>
        <v/>
      </c>
      <c r="AD66" s="117" t="str">
        <f t="shared" ref="AD66:AD68" si="61">IFERROR(IF(AND(S65="Impacto",S66="Impacto"),(AD65-(+AD65*V66)),IF(AND(S65="Probabilidad",S66="Impacto"),(AD64-(+AD64*V66)),IF(S66="Probabilidad",AD65,""))),"")</f>
        <v/>
      </c>
      <c r="AE66" s="120" t="str">
        <f>IFERROR(IF(OR(AND(AA66="Muy Baja",AC66="Leve"),AND(AA66="Muy Baja",AC66="Menor"),AND(AA66="Baja",AC66="Leve")),"Bajo",IF(OR(AND(AA66="Muy baja",AC66="Moderado"),AND(AA66="Baja",AC66="Menor"),AND(AA66="Baja",AC66="Moderado"),AND(AA66="Media",AC66="Leve"),AND(AA66="Media",AC66="Menor"),AND(AA66="Media",AC66="Moderado"),AND(AA66="Alta",AC66="Leve"),AND(AA66="Alta",AC66="Menor")),"Moderado",IF(OR(AND(AA66="Muy Baja",AC66="Mayor"),AND(AA66="Baja",AC66="Mayor"),AND(AA66="Media",AC66="Mayor"),AND(AA66="Alta",AC66="Moderado"),AND(AA66="Alta",AC66="Mayor"),AND(AA66="Muy Alta",AC66="Leve"),AND(AA66="Muy Alta",AC66="Menor"),AND(AA66="Muy Alta",AC66="Moderado"),AND(AA66="Muy Alta",AC66="Mayor")),"Alto",IF(OR(AND(AA66="Muy Baja",AC66="Catastrófico"),AND(AA66="Baja",AC66="Catastrófico"),AND(AA66="Media",AC66="Catastrófico"),AND(AA66="Alta",AC66="Catastrófico"),AND(AA66="Muy Alta",AC66="Catastrófico")),"Extremo","")))),"")</f>
        <v/>
      </c>
      <c r="AF66" s="116"/>
      <c r="AG66" s="121"/>
      <c r="AH66" s="122"/>
      <c r="AI66" s="123"/>
      <c r="AJ66" s="123"/>
      <c r="AK66" s="121"/>
      <c r="AL66" s="122"/>
      <c r="AM66" s="109"/>
      <c r="AN66" s="109"/>
      <c r="AO66" s="109"/>
      <c r="AP66" s="109"/>
      <c r="AQ66" s="109"/>
      <c r="AR66" s="109"/>
      <c r="AS66" s="109"/>
      <c r="AT66" s="109"/>
      <c r="AU66" s="109"/>
      <c r="AV66" s="109"/>
      <c r="AW66" s="109"/>
      <c r="AX66" s="109"/>
      <c r="AY66" s="109"/>
      <c r="AZ66" s="109"/>
      <c r="BA66" s="109"/>
      <c r="BB66" s="109"/>
      <c r="BC66" s="109"/>
      <c r="BD66" s="109"/>
      <c r="BE66" s="109"/>
      <c r="BF66" s="109"/>
      <c r="BG66" s="109"/>
      <c r="BH66" s="109"/>
      <c r="BI66" s="109"/>
      <c r="BJ66" s="109"/>
      <c r="BK66" s="109"/>
      <c r="BL66" s="109"/>
      <c r="BM66" s="109"/>
      <c r="BN66" s="109"/>
      <c r="BO66" s="109"/>
      <c r="BP66" s="109"/>
      <c r="BQ66" s="109"/>
      <c r="BR66" s="109"/>
    </row>
    <row r="67" spans="1:70" x14ac:dyDescent="0.3">
      <c r="A67" s="222"/>
      <c r="B67" s="139"/>
      <c r="C67" s="139"/>
      <c r="D67" s="223"/>
      <c r="E67" s="213"/>
      <c r="F67" s="141"/>
      <c r="G67" s="223"/>
      <c r="H67" s="140"/>
      <c r="I67" s="224"/>
      <c r="J67" s="220"/>
      <c r="K67" s="219"/>
      <c r="L67" s="218"/>
      <c r="M67" s="219">
        <f ca="1">IF(NOT(ISERROR(MATCH(L67,_xlfn.ANCHORARRAY(E79),0))),K81&amp;"Por favor no seleccionar los criterios de impacto",L67)</f>
        <v>0</v>
      </c>
      <c r="N67" s="220"/>
      <c r="O67" s="219"/>
      <c r="P67" s="221"/>
      <c r="Q67" s="113">
        <v>5</v>
      </c>
      <c r="R67" s="114"/>
      <c r="S67" s="115" t="str">
        <f t="shared" si="59"/>
        <v/>
      </c>
      <c r="T67" s="116"/>
      <c r="U67" s="116"/>
      <c r="V67" s="117" t="str">
        <f t="shared" si="56"/>
        <v/>
      </c>
      <c r="W67" s="116"/>
      <c r="X67" s="116"/>
      <c r="Y67" s="116"/>
      <c r="Z67" s="118" t="str">
        <f t="shared" si="60"/>
        <v/>
      </c>
      <c r="AA67" s="119" t="str">
        <f t="shared" si="0"/>
        <v/>
      </c>
      <c r="AB67" s="117" t="str">
        <f t="shared" si="57"/>
        <v/>
      </c>
      <c r="AC67" s="119" t="str">
        <f t="shared" si="2"/>
        <v/>
      </c>
      <c r="AD67" s="117" t="str">
        <f t="shared" si="61"/>
        <v/>
      </c>
      <c r="AE67" s="120" t="str">
        <f t="shared" ref="AE67:AE68" si="62">IFERROR(IF(OR(AND(AA67="Muy Baja",AC67="Leve"),AND(AA67="Muy Baja",AC67="Menor"),AND(AA67="Baja",AC67="Leve")),"Bajo",IF(OR(AND(AA67="Muy baja",AC67="Moderado"),AND(AA67="Baja",AC67="Menor"),AND(AA67="Baja",AC67="Moderado"),AND(AA67="Media",AC67="Leve"),AND(AA67="Media",AC67="Menor"),AND(AA67="Media",AC67="Moderado"),AND(AA67="Alta",AC67="Leve"),AND(AA67="Alta",AC67="Menor")),"Moderado",IF(OR(AND(AA67="Muy Baja",AC67="Mayor"),AND(AA67="Baja",AC67="Mayor"),AND(AA67="Media",AC67="Mayor"),AND(AA67="Alta",AC67="Moderado"),AND(AA67="Alta",AC67="Mayor"),AND(AA67="Muy Alta",AC67="Leve"),AND(AA67="Muy Alta",AC67="Menor"),AND(AA67="Muy Alta",AC67="Moderado"),AND(AA67="Muy Alta",AC67="Mayor")),"Alto",IF(OR(AND(AA67="Muy Baja",AC67="Catastrófico"),AND(AA67="Baja",AC67="Catastrófico"),AND(AA67="Media",AC67="Catastrófico"),AND(AA67="Alta",AC67="Catastrófico"),AND(AA67="Muy Alta",AC67="Catastrófico")),"Extremo","")))),"")</f>
        <v/>
      </c>
      <c r="AF67" s="116"/>
      <c r="AG67" s="121"/>
      <c r="AH67" s="122"/>
      <c r="AI67" s="123"/>
      <c r="AJ67" s="123"/>
      <c r="AK67" s="121"/>
      <c r="AL67" s="122"/>
      <c r="AM67" s="109"/>
      <c r="AN67" s="109"/>
      <c r="AO67" s="109"/>
      <c r="AP67" s="109"/>
      <c r="AQ67" s="109"/>
      <c r="AR67" s="109"/>
      <c r="AS67" s="109"/>
      <c r="AT67" s="109"/>
      <c r="AU67" s="109"/>
      <c r="AV67" s="109"/>
      <c r="AW67" s="109"/>
      <c r="AX67" s="109"/>
      <c r="AY67" s="109"/>
      <c r="AZ67" s="109"/>
      <c r="BA67" s="109"/>
      <c r="BB67" s="109"/>
      <c r="BC67" s="109"/>
      <c r="BD67" s="109"/>
      <c r="BE67" s="109"/>
      <c r="BF67" s="109"/>
      <c r="BG67" s="109"/>
      <c r="BH67" s="109"/>
      <c r="BI67" s="109"/>
      <c r="BJ67" s="109"/>
      <c r="BK67" s="109"/>
      <c r="BL67" s="109"/>
      <c r="BM67" s="109"/>
      <c r="BN67" s="109"/>
      <c r="BO67" s="109"/>
      <c r="BP67" s="109"/>
      <c r="BQ67" s="109"/>
      <c r="BR67" s="109"/>
    </row>
    <row r="68" spans="1:70" x14ac:dyDescent="0.3">
      <c r="A68" s="222"/>
      <c r="B68" s="139"/>
      <c r="C68" s="139"/>
      <c r="D68" s="223"/>
      <c r="E68" s="213"/>
      <c r="F68" s="141"/>
      <c r="G68" s="223"/>
      <c r="H68" s="140"/>
      <c r="I68" s="224"/>
      <c r="J68" s="220"/>
      <c r="K68" s="219"/>
      <c r="L68" s="218"/>
      <c r="M68" s="219">
        <f ca="1">IF(NOT(ISERROR(MATCH(L68,_xlfn.ANCHORARRAY(E80),0))),K82&amp;"Por favor no seleccionar los criterios de impacto",L68)</f>
        <v>0</v>
      </c>
      <c r="N68" s="220"/>
      <c r="O68" s="219"/>
      <c r="P68" s="221"/>
      <c r="Q68" s="113">
        <v>6</v>
      </c>
      <c r="R68" s="114"/>
      <c r="S68" s="115" t="str">
        <f t="shared" si="59"/>
        <v/>
      </c>
      <c r="T68" s="116"/>
      <c r="U68" s="116"/>
      <c r="V68" s="117" t="str">
        <f t="shared" si="56"/>
        <v/>
      </c>
      <c r="W68" s="116"/>
      <c r="X68" s="116"/>
      <c r="Y68" s="116"/>
      <c r="Z68" s="118" t="str">
        <f t="shared" si="60"/>
        <v/>
      </c>
      <c r="AA68" s="119" t="str">
        <f t="shared" si="0"/>
        <v/>
      </c>
      <c r="AB68" s="117" t="str">
        <f t="shared" si="57"/>
        <v/>
      </c>
      <c r="AC68" s="119" t="str">
        <f t="shared" si="2"/>
        <v/>
      </c>
      <c r="AD68" s="117" t="str">
        <f t="shared" si="61"/>
        <v/>
      </c>
      <c r="AE68" s="120" t="str">
        <f t="shared" si="62"/>
        <v/>
      </c>
      <c r="AF68" s="116"/>
      <c r="AG68" s="121"/>
      <c r="AH68" s="122"/>
      <c r="AI68" s="123"/>
      <c r="AJ68" s="123"/>
      <c r="AK68" s="121"/>
      <c r="AL68" s="122"/>
      <c r="AM68" s="109"/>
      <c r="AN68" s="109"/>
      <c r="AO68" s="109"/>
      <c r="AP68" s="109"/>
      <c r="AQ68" s="109"/>
      <c r="AR68" s="109"/>
      <c r="AS68" s="109"/>
      <c r="AT68" s="109"/>
      <c r="AU68" s="109"/>
      <c r="AV68" s="109"/>
      <c r="AW68" s="109"/>
      <c r="AX68" s="109"/>
      <c r="AY68" s="109"/>
      <c r="AZ68" s="109"/>
      <c r="BA68" s="109"/>
      <c r="BB68" s="109"/>
      <c r="BC68" s="109"/>
      <c r="BD68" s="109"/>
      <c r="BE68" s="109"/>
      <c r="BF68" s="109"/>
      <c r="BG68" s="109"/>
      <c r="BH68" s="109"/>
      <c r="BI68" s="109"/>
      <c r="BJ68" s="109"/>
      <c r="BK68" s="109"/>
      <c r="BL68" s="109"/>
      <c r="BM68" s="109"/>
      <c r="BN68" s="109"/>
      <c r="BO68" s="109"/>
      <c r="BP68" s="109"/>
      <c r="BQ68" s="109"/>
      <c r="BR68" s="109"/>
    </row>
    <row r="69" spans="1:70" x14ac:dyDescent="0.3">
      <c r="A69" s="222">
        <v>10</v>
      </c>
      <c r="B69" s="139"/>
      <c r="C69" s="139"/>
      <c r="D69" s="223"/>
      <c r="E69" s="213"/>
      <c r="F69" s="141"/>
      <c r="G69" s="223"/>
      <c r="H69" s="140"/>
      <c r="I69" s="224"/>
      <c r="J69" s="220" t="str">
        <f>IF(I69&lt;=0,"",IF(I69&lt;=2,"Muy Baja",IF(I69&lt;=24,"Baja",IF(I69&lt;=500,"Media",IF(I69&lt;=5000,"Alta","Muy Alta")))))</f>
        <v/>
      </c>
      <c r="K69" s="219" t="str">
        <f>IF(J69="","",IF(J69="Muy Baja",0.2,IF(J69="Baja",0.4,IF(J69="Media",0.6,IF(J69="Alta",0.8,IF(J69="Muy Alta",1,))))))</f>
        <v/>
      </c>
      <c r="L69" s="218"/>
      <c r="M69" s="219">
        <f>IF(NOT(ISERROR(MATCH(L69,'Tabla Impacto'!$B$221:$B$223,0))),'Tabla Impacto'!$F$223&amp;"Por favor no seleccionar los criterios de impacto(Afectación Económica o presupuestal y Pérdida Reputacional)",L69)</f>
        <v>0</v>
      </c>
      <c r="N69" s="220" t="str">
        <f>IF(OR(M69='Tabla Impacto'!$C$11,M69='Tabla Impacto'!$D$11),"Leve",IF(OR(M69='Tabla Impacto'!$C$12,M69='Tabla Impacto'!$D$12),"Menor",IF(OR(M69='Tabla Impacto'!$C$13,M69='Tabla Impacto'!$D$13),"Moderado",IF(OR(M69='Tabla Impacto'!$C$14,M69='Tabla Impacto'!$D$14),"Mayor",IF(OR(M69='Tabla Impacto'!$C$15,M69='Tabla Impacto'!$D$15),"Catastrófico","")))))</f>
        <v/>
      </c>
      <c r="O69" s="219" t="str">
        <f>IF(N69="","",IF(N69="Leve",0.2,IF(N69="Menor",0.4,IF(N69="Moderado",0.6,IF(N69="Mayor",0.8,IF(N69="Catastrófico",1,))))))</f>
        <v/>
      </c>
      <c r="P69" s="221" t="str">
        <f>IF(OR(AND(J69="Muy Baja",N69="Leve"),AND(J69="Muy Baja",N69="Menor"),AND(J69="Baja",N69="Leve")),"Bajo",IF(OR(AND(J69="Muy baja",N69="Moderado"),AND(J69="Baja",N69="Menor"),AND(J69="Baja",N69="Moderado"),AND(J69="Media",N69="Leve"),AND(J69="Media",N69="Menor"),AND(J69="Media",N69="Moderado"),AND(J69="Alta",N69="Leve"),AND(J69="Alta",N69="Menor")),"Moderado",IF(OR(AND(J69="Muy Baja",N69="Mayor"),AND(J69="Baja",N69="Mayor"),AND(J69="Media",N69="Mayor"),AND(J69="Alta",N69="Moderado"),AND(J69="Alta",N69="Mayor"),AND(J69="Muy Alta",N69="Leve"),AND(J69="Muy Alta",N69="Menor"),AND(J69="Muy Alta",N69="Moderado"),AND(J69="Muy Alta",N69="Mayor")),"Alto",IF(OR(AND(J69="Muy Baja",N69="Catastrófico"),AND(J69="Baja",N69="Catastrófico"),AND(J69="Media",N69="Catastrófico"),AND(J69="Alta",N69="Catastrófico"),AND(J69="Muy Alta",N69="Catastrófico")),"Extremo",""))))</f>
        <v/>
      </c>
      <c r="Q69" s="113">
        <v>1</v>
      </c>
      <c r="R69" s="114"/>
      <c r="S69" s="115" t="str">
        <f>IF(OR(T69="Preventivo",T69="Detectivo"),"Probabilidad",IF(T69="Correctivo","Impacto",""))</f>
        <v/>
      </c>
      <c r="T69" s="116"/>
      <c r="U69" s="116"/>
      <c r="V69" s="117" t="str">
        <f>IF(AND(T69="Preventivo",U69="Automático"),"50%",IF(AND(T69="Preventivo",U69="Manual"),"40%",IF(AND(T69="Detectivo",U69="Automático"),"40%",IF(AND(T69="Detectivo",U69="Manual"),"30%",IF(AND(T69="Correctivo",U69="Automático"),"35%",IF(AND(T69="Correctivo",U69="Manual"),"25%",""))))))</f>
        <v/>
      </c>
      <c r="W69" s="116"/>
      <c r="X69" s="116"/>
      <c r="Y69" s="116"/>
      <c r="Z69" s="118" t="str">
        <f>IFERROR(IF(S69="Probabilidad",(K69-(+K69*V69)),IF(S69="Impacto",K69,"")),"")</f>
        <v/>
      </c>
      <c r="AA69" s="119" t="str">
        <f>IFERROR(IF(Z69="","",IF(Z69&lt;=0.2,"Muy Baja",IF(Z69&lt;=0.4,"Baja",IF(Z69&lt;=0.6,"Media",IF(Z69&lt;=0.8,"Alta","Muy Alta"))))),"")</f>
        <v/>
      </c>
      <c r="AB69" s="117" t="str">
        <f>+Z69</f>
        <v/>
      </c>
      <c r="AC69" s="119" t="str">
        <f>IFERROR(IF(AD69="","",IF(AD69&lt;=0.2,"Leve",IF(AD69&lt;=0.4,"Menor",IF(AD69&lt;=0.6,"Moderado",IF(AD69&lt;=0.8,"Mayor","Catastrófico"))))),"")</f>
        <v/>
      </c>
      <c r="AD69" s="117" t="str">
        <f>IFERROR(IF(S69="Impacto",(O69-(+O69*V69)),IF(S69="Probabilidad",O69,"")),"")</f>
        <v/>
      </c>
      <c r="AE69" s="120" t="str">
        <f>IFERROR(IF(OR(AND(AA69="Muy Baja",AC69="Leve"),AND(AA69="Muy Baja",AC69="Menor"),AND(AA69="Baja",AC69="Leve")),"Bajo",IF(OR(AND(AA69="Muy baja",AC69="Moderado"),AND(AA69="Baja",AC69="Menor"),AND(AA69="Baja",AC69="Moderado"),AND(AA69="Media",AC69="Leve"),AND(AA69="Media",AC69="Menor"),AND(AA69="Media",AC69="Moderado"),AND(AA69="Alta",AC69="Leve"),AND(AA69="Alta",AC69="Menor")),"Moderado",IF(OR(AND(AA69="Muy Baja",AC69="Mayor"),AND(AA69="Baja",AC69="Mayor"),AND(AA69="Media",AC69="Mayor"),AND(AA69="Alta",AC69="Moderado"),AND(AA69="Alta",AC69="Mayor"),AND(AA69="Muy Alta",AC69="Leve"),AND(AA69="Muy Alta",AC69="Menor"),AND(AA69="Muy Alta",AC69="Moderado"),AND(AA69="Muy Alta",AC69="Mayor")),"Alto",IF(OR(AND(AA69="Muy Baja",AC69="Catastrófico"),AND(AA69="Baja",AC69="Catastrófico"),AND(AA69="Media",AC69="Catastrófico"),AND(AA69="Alta",AC69="Catastrófico"),AND(AA69="Muy Alta",AC69="Catastrófico")),"Extremo","")))),"")</f>
        <v/>
      </c>
      <c r="AF69" s="116"/>
      <c r="AG69" s="121"/>
      <c r="AH69" s="122"/>
      <c r="AI69" s="123"/>
      <c r="AJ69" s="123"/>
      <c r="AK69" s="121"/>
      <c r="AL69" s="122"/>
      <c r="AM69" s="109"/>
      <c r="AN69" s="109"/>
      <c r="AO69" s="109"/>
      <c r="AP69" s="109"/>
      <c r="AQ69" s="109"/>
      <c r="AR69" s="109"/>
      <c r="AS69" s="109"/>
      <c r="AT69" s="109"/>
      <c r="AU69" s="109"/>
      <c r="AV69" s="109"/>
      <c r="AW69" s="109"/>
      <c r="AX69" s="109"/>
      <c r="AY69" s="109"/>
      <c r="AZ69" s="109"/>
      <c r="BA69" s="109"/>
      <c r="BB69" s="109"/>
      <c r="BC69" s="109"/>
      <c r="BD69" s="109"/>
      <c r="BE69" s="109"/>
      <c r="BF69" s="109"/>
      <c r="BG69" s="109"/>
      <c r="BH69" s="109"/>
      <c r="BI69" s="109"/>
      <c r="BJ69" s="109"/>
      <c r="BK69" s="109"/>
      <c r="BL69" s="109"/>
      <c r="BM69" s="109"/>
      <c r="BN69" s="109"/>
      <c r="BO69" s="109"/>
      <c r="BP69" s="109"/>
      <c r="BQ69" s="109"/>
      <c r="BR69" s="109"/>
    </row>
    <row r="70" spans="1:70" x14ac:dyDescent="0.3">
      <c r="A70" s="222"/>
      <c r="B70" s="139"/>
      <c r="C70" s="139"/>
      <c r="D70" s="223"/>
      <c r="E70" s="213"/>
      <c r="F70" s="141"/>
      <c r="G70" s="223"/>
      <c r="H70" s="140"/>
      <c r="I70" s="224"/>
      <c r="J70" s="220"/>
      <c r="K70" s="219"/>
      <c r="L70" s="218"/>
      <c r="M70" s="219">
        <f ca="1">IF(NOT(ISERROR(MATCH(L70,_xlfn.ANCHORARRAY(E82),0))),K84&amp;"Por favor no seleccionar los criterios de impacto",L70)</f>
        <v>0</v>
      </c>
      <c r="N70" s="220"/>
      <c r="O70" s="219"/>
      <c r="P70" s="221"/>
      <c r="Q70" s="113">
        <v>2</v>
      </c>
      <c r="R70" s="114"/>
      <c r="S70" s="115" t="str">
        <f>IF(OR(T70="Preventivo",T70="Detectivo"),"Probabilidad",IF(T70="Correctivo","Impacto",""))</f>
        <v/>
      </c>
      <c r="T70" s="116"/>
      <c r="U70" s="116"/>
      <c r="V70" s="117" t="str">
        <f t="shared" ref="V70:V74" si="63">IF(AND(T70="Preventivo",U70="Automático"),"50%",IF(AND(T70="Preventivo",U70="Manual"),"40%",IF(AND(T70="Detectivo",U70="Automático"),"40%",IF(AND(T70="Detectivo",U70="Manual"),"30%",IF(AND(T70="Correctivo",U70="Automático"),"35%",IF(AND(T70="Correctivo",U70="Manual"),"25%",""))))))</f>
        <v/>
      </c>
      <c r="W70" s="116"/>
      <c r="X70" s="116"/>
      <c r="Y70" s="116"/>
      <c r="Z70" s="118" t="str">
        <f>IFERROR(IF(AND(S69="Probabilidad",S70="Probabilidad"),(AB69-(+AB69*V70)),IF(S70="Probabilidad",(K69-(+K69*V70)),IF(S70="Impacto",AB69,""))),"")</f>
        <v/>
      </c>
      <c r="AA70" s="119" t="str">
        <f t="shared" si="0"/>
        <v/>
      </c>
      <c r="AB70" s="117" t="str">
        <f t="shared" ref="AB70:AB74" si="64">+Z70</f>
        <v/>
      </c>
      <c r="AC70" s="119" t="str">
        <f t="shared" si="2"/>
        <v/>
      </c>
      <c r="AD70" s="117" t="str">
        <f>IFERROR(IF(AND(S69="Impacto",S70="Impacto"),(AD63-(+AD63*V70)),IF(S70="Impacto",($O$69-(+$O$69*V70)),IF(S70="Probabilidad",AD63,""))),"")</f>
        <v/>
      </c>
      <c r="AE70" s="120" t="str">
        <f t="shared" ref="AE70:AE71" si="65">IFERROR(IF(OR(AND(AA70="Muy Baja",AC70="Leve"),AND(AA70="Muy Baja",AC70="Menor"),AND(AA70="Baja",AC70="Leve")),"Bajo",IF(OR(AND(AA70="Muy baja",AC70="Moderado"),AND(AA70="Baja",AC70="Menor"),AND(AA70="Baja",AC70="Moderado"),AND(AA70="Media",AC70="Leve"),AND(AA70="Media",AC70="Menor"),AND(AA70="Media",AC70="Moderado"),AND(AA70="Alta",AC70="Leve"),AND(AA70="Alta",AC70="Menor")),"Moderado",IF(OR(AND(AA70="Muy Baja",AC70="Mayor"),AND(AA70="Baja",AC70="Mayor"),AND(AA70="Media",AC70="Mayor"),AND(AA70="Alta",AC70="Moderado"),AND(AA70="Alta",AC70="Mayor"),AND(AA70="Muy Alta",AC70="Leve"),AND(AA70="Muy Alta",AC70="Menor"),AND(AA70="Muy Alta",AC70="Moderado"),AND(AA70="Muy Alta",AC70="Mayor")),"Alto",IF(OR(AND(AA70="Muy Baja",AC70="Catastrófico"),AND(AA70="Baja",AC70="Catastrófico"),AND(AA70="Media",AC70="Catastrófico"),AND(AA70="Alta",AC70="Catastrófico"),AND(AA70="Muy Alta",AC70="Catastrófico")),"Extremo","")))),"")</f>
        <v/>
      </c>
      <c r="AF70" s="116"/>
      <c r="AG70" s="121"/>
      <c r="AH70" s="122"/>
      <c r="AI70" s="123"/>
      <c r="AJ70" s="123"/>
      <c r="AK70" s="121"/>
      <c r="AL70" s="122"/>
    </row>
    <row r="71" spans="1:70" x14ac:dyDescent="0.3">
      <c r="A71" s="222"/>
      <c r="B71" s="139"/>
      <c r="C71" s="139"/>
      <c r="D71" s="223"/>
      <c r="E71" s="213"/>
      <c r="F71" s="141"/>
      <c r="G71" s="223"/>
      <c r="H71" s="140"/>
      <c r="I71" s="224"/>
      <c r="J71" s="220"/>
      <c r="K71" s="219"/>
      <c r="L71" s="218"/>
      <c r="M71" s="219">
        <f ca="1">IF(NOT(ISERROR(MATCH(L71,_xlfn.ANCHORARRAY(E83),0))),K85&amp;"Por favor no seleccionar los criterios de impacto",L71)</f>
        <v>0</v>
      </c>
      <c r="N71" s="220"/>
      <c r="O71" s="219"/>
      <c r="P71" s="221"/>
      <c r="Q71" s="113">
        <v>3</v>
      </c>
      <c r="R71" s="126"/>
      <c r="S71" s="115" t="str">
        <f>IF(OR(T71="Preventivo",T71="Detectivo"),"Probabilidad",IF(T71="Correctivo","Impacto",""))</f>
        <v/>
      </c>
      <c r="T71" s="116"/>
      <c r="U71" s="116"/>
      <c r="V71" s="117" t="str">
        <f t="shared" si="63"/>
        <v/>
      </c>
      <c r="W71" s="116"/>
      <c r="X71" s="116"/>
      <c r="Y71" s="116"/>
      <c r="Z71" s="118" t="str">
        <f>IFERROR(IF(AND(S70="Probabilidad",S71="Probabilidad"),(AB70-(+AB70*V71)),IF(AND(S70="Impacto",S71="Probabilidad"),(AB69-(+AB69*V71)),IF(S71="Impacto",AB70,""))),"")</f>
        <v/>
      </c>
      <c r="AA71" s="119" t="str">
        <f t="shared" si="0"/>
        <v/>
      </c>
      <c r="AB71" s="117" t="str">
        <f t="shared" si="64"/>
        <v/>
      </c>
      <c r="AC71" s="119" t="str">
        <f t="shared" si="2"/>
        <v/>
      </c>
      <c r="AD71" s="117" t="str">
        <f>IFERROR(IF(AND(S70="Impacto",S71="Impacto"),(AD70-(+AD70*V71)),IF(AND(S70="Probabilidad",S71="Impacto"),(AD69-(+AD69*V71)),IF(S71="Probabilidad",AD70,""))),"")</f>
        <v/>
      </c>
      <c r="AE71" s="120" t="str">
        <f t="shared" si="65"/>
        <v/>
      </c>
      <c r="AF71" s="116"/>
      <c r="AG71" s="121"/>
      <c r="AH71" s="122"/>
      <c r="AI71" s="123"/>
      <c r="AJ71" s="123"/>
      <c r="AK71" s="121"/>
      <c r="AL71" s="122"/>
    </row>
    <row r="72" spans="1:70" x14ac:dyDescent="0.3">
      <c r="A72" s="222"/>
      <c r="B72" s="139"/>
      <c r="C72" s="139"/>
      <c r="D72" s="223"/>
      <c r="E72" s="213"/>
      <c r="F72" s="141"/>
      <c r="G72" s="223"/>
      <c r="H72" s="140"/>
      <c r="I72" s="224"/>
      <c r="J72" s="220"/>
      <c r="K72" s="219"/>
      <c r="L72" s="218"/>
      <c r="M72" s="219">
        <f ca="1">IF(NOT(ISERROR(MATCH(L72,_xlfn.ANCHORARRAY(E84),0))),K86&amp;"Por favor no seleccionar los criterios de impacto",L72)</f>
        <v>0</v>
      </c>
      <c r="N72" s="220"/>
      <c r="O72" s="219"/>
      <c r="P72" s="221"/>
      <c r="Q72" s="113">
        <v>4</v>
      </c>
      <c r="R72" s="114"/>
      <c r="S72" s="115" t="str">
        <f t="shared" ref="S72:S74" si="66">IF(OR(T72="Preventivo",T72="Detectivo"),"Probabilidad",IF(T72="Correctivo","Impacto",""))</f>
        <v/>
      </c>
      <c r="T72" s="116"/>
      <c r="U72" s="116"/>
      <c r="V72" s="117" t="str">
        <f t="shared" si="63"/>
        <v/>
      </c>
      <c r="W72" s="116"/>
      <c r="X72" s="116"/>
      <c r="Y72" s="116"/>
      <c r="Z72" s="118" t="str">
        <f t="shared" ref="Z72:Z74" si="67">IFERROR(IF(AND(S71="Probabilidad",S72="Probabilidad"),(AB71-(+AB71*V72)),IF(AND(S71="Impacto",S72="Probabilidad"),(AB70-(+AB70*V72)),IF(S72="Impacto",AB71,""))),"")</f>
        <v/>
      </c>
      <c r="AA72" s="119" t="str">
        <f t="shared" si="0"/>
        <v/>
      </c>
      <c r="AB72" s="117" t="str">
        <f t="shared" si="64"/>
        <v/>
      </c>
      <c r="AC72" s="119" t="str">
        <f t="shared" si="2"/>
        <v/>
      </c>
      <c r="AD72" s="117" t="str">
        <f t="shared" ref="AD72:AD74" si="68">IFERROR(IF(AND(S71="Impacto",S72="Impacto"),(AD71-(+AD71*V72)),IF(AND(S71="Probabilidad",S72="Impacto"),(AD70-(+AD70*V72)),IF(S72="Probabilidad",AD71,""))),"")</f>
        <v/>
      </c>
      <c r="AE72" s="120" t="str">
        <f>IFERROR(IF(OR(AND(AA72="Muy Baja",AC72="Leve"),AND(AA72="Muy Baja",AC72="Menor"),AND(AA72="Baja",AC72="Leve")),"Bajo",IF(OR(AND(AA72="Muy baja",AC72="Moderado"),AND(AA72="Baja",AC72="Menor"),AND(AA72="Baja",AC72="Moderado"),AND(AA72="Media",AC72="Leve"),AND(AA72="Media",AC72="Menor"),AND(AA72="Media",AC72="Moderado"),AND(AA72="Alta",AC72="Leve"),AND(AA72="Alta",AC72="Menor")),"Moderado",IF(OR(AND(AA72="Muy Baja",AC72="Mayor"),AND(AA72="Baja",AC72="Mayor"),AND(AA72="Media",AC72="Mayor"),AND(AA72="Alta",AC72="Moderado"),AND(AA72="Alta",AC72="Mayor"),AND(AA72="Muy Alta",AC72="Leve"),AND(AA72="Muy Alta",AC72="Menor"),AND(AA72="Muy Alta",AC72="Moderado"),AND(AA72="Muy Alta",AC72="Mayor")),"Alto",IF(OR(AND(AA72="Muy Baja",AC72="Catastrófico"),AND(AA72="Baja",AC72="Catastrófico"),AND(AA72="Media",AC72="Catastrófico"),AND(AA72="Alta",AC72="Catastrófico"),AND(AA72="Muy Alta",AC72="Catastrófico")),"Extremo","")))),"")</f>
        <v/>
      </c>
      <c r="AF72" s="116"/>
      <c r="AG72" s="121"/>
      <c r="AH72" s="122"/>
      <c r="AI72" s="123"/>
      <c r="AJ72" s="123"/>
      <c r="AK72" s="121"/>
      <c r="AL72" s="122"/>
    </row>
    <row r="73" spans="1:70" x14ac:dyDescent="0.3">
      <c r="A73" s="222"/>
      <c r="B73" s="139"/>
      <c r="C73" s="139"/>
      <c r="D73" s="223"/>
      <c r="E73" s="213"/>
      <c r="F73" s="141"/>
      <c r="G73" s="223"/>
      <c r="H73" s="140"/>
      <c r="I73" s="224"/>
      <c r="J73" s="220"/>
      <c r="K73" s="219"/>
      <c r="L73" s="218"/>
      <c r="M73" s="219">
        <f ca="1">IF(NOT(ISERROR(MATCH(L73,_xlfn.ANCHORARRAY(E85),0))),K87&amp;"Por favor no seleccionar los criterios de impacto",L73)</f>
        <v>0</v>
      </c>
      <c r="N73" s="220"/>
      <c r="O73" s="219"/>
      <c r="P73" s="221"/>
      <c r="Q73" s="113">
        <v>5</v>
      </c>
      <c r="R73" s="114"/>
      <c r="S73" s="115" t="str">
        <f t="shared" si="66"/>
        <v/>
      </c>
      <c r="T73" s="116"/>
      <c r="U73" s="116"/>
      <c r="V73" s="117" t="str">
        <f t="shared" si="63"/>
        <v/>
      </c>
      <c r="W73" s="116"/>
      <c r="X73" s="116"/>
      <c r="Y73" s="116"/>
      <c r="Z73" s="118" t="str">
        <f t="shared" si="67"/>
        <v/>
      </c>
      <c r="AA73" s="119" t="str">
        <f t="shared" si="0"/>
        <v/>
      </c>
      <c r="AB73" s="117" t="str">
        <f t="shared" si="64"/>
        <v/>
      </c>
      <c r="AC73" s="119" t="str">
        <f t="shared" si="2"/>
        <v/>
      </c>
      <c r="AD73" s="117" t="str">
        <f t="shared" si="68"/>
        <v/>
      </c>
      <c r="AE73" s="120" t="str">
        <f t="shared" ref="AE73:AE74" si="69">IFERROR(IF(OR(AND(AA73="Muy Baja",AC73="Leve"),AND(AA73="Muy Baja",AC73="Menor"),AND(AA73="Baja",AC73="Leve")),"Bajo",IF(OR(AND(AA73="Muy baja",AC73="Moderado"),AND(AA73="Baja",AC73="Menor"),AND(AA73="Baja",AC73="Moderado"),AND(AA73="Media",AC73="Leve"),AND(AA73="Media",AC73="Menor"),AND(AA73="Media",AC73="Moderado"),AND(AA73="Alta",AC73="Leve"),AND(AA73="Alta",AC73="Menor")),"Moderado",IF(OR(AND(AA73="Muy Baja",AC73="Mayor"),AND(AA73="Baja",AC73="Mayor"),AND(AA73="Media",AC73="Mayor"),AND(AA73="Alta",AC73="Moderado"),AND(AA73="Alta",AC73="Mayor"),AND(AA73="Muy Alta",AC73="Leve"),AND(AA73="Muy Alta",AC73="Menor"),AND(AA73="Muy Alta",AC73="Moderado"),AND(AA73="Muy Alta",AC73="Mayor")),"Alto",IF(OR(AND(AA73="Muy Baja",AC73="Catastrófico"),AND(AA73="Baja",AC73="Catastrófico"),AND(AA73="Media",AC73="Catastrófico"),AND(AA73="Alta",AC73="Catastrófico"),AND(AA73="Muy Alta",AC73="Catastrófico")),"Extremo","")))),"")</f>
        <v/>
      </c>
      <c r="AF73" s="116"/>
      <c r="AG73" s="121"/>
      <c r="AH73" s="122"/>
      <c r="AI73" s="123"/>
      <c r="AJ73" s="123"/>
      <c r="AK73" s="121"/>
      <c r="AL73" s="122"/>
    </row>
    <row r="74" spans="1:70" x14ac:dyDescent="0.3">
      <c r="A74" s="222"/>
      <c r="B74" s="139"/>
      <c r="C74" s="139"/>
      <c r="D74" s="223"/>
      <c r="E74" s="213"/>
      <c r="F74" s="141"/>
      <c r="G74" s="223"/>
      <c r="H74" s="140"/>
      <c r="I74" s="224"/>
      <c r="J74" s="220"/>
      <c r="K74" s="219"/>
      <c r="L74" s="218"/>
      <c r="M74" s="219">
        <f ca="1">IF(NOT(ISERROR(MATCH(L74,_xlfn.ANCHORARRAY(E86),0))),K88&amp;"Por favor no seleccionar los criterios de impacto",L74)</f>
        <v>0</v>
      </c>
      <c r="N74" s="220"/>
      <c r="O74" s="219"/>
      <c r="P74" s="221"/>
      <c r="Q74" s="113">
        <v>6</v>
      </c>
      <c r="R74" s="114"/>
      <c r="S74" s="115" t="str">
        <f t="shared" si="66"/>
        <v/>
      </c>
      <c r="T74" s="116"/>
      <c r="U74" s="116"/>
      <c r="V74" s="117" t="str">
        <f t="shared" si="63"/>
        <v/>
      </c>
      <c r="W74" s="116"/>
      <c r="X74" s="116"/>
      <c r="Y74" s="116"/>
      <c r="Z74" s="118" t="str">
        <f t="shared" si="67"/>
        <v/>
      </c>
      <c r="AA74" s="119" t="str">
        <f t="shared" si="0"/>
        <v/>
      </c>
      <c r="AB74" s="117" t="str">
        <f t="shared" si="64"/>
        <v/>
      </c>
      <c r="AC74" s="119" t="str">
        <f t="shared" si="2"/>
        <v/>
      </c>
      <c r="AD74" s="117" t="str">
        <f t="shared" si="68"/>
        <v/>
      </c>
      <c r="AE74" s="120" t="str">
        <f t="shared" si="69"/>
        <v/>
      </c>
      <c r="AF74" s="116"/>
      <c r="AG74" s="121"/>
      <c r="AH74" s="122"/>
      <c r="AI74" s="123"/>
      <c r="AJ74" s="123"/>
      <c r="AK74" s="121"/>
      <c r="AL74" s="122"/>
    </row>
    <row r="75" spans="1:70" x14ac:dyDescent="0.3">
      <c r="A75" s="222">
        <v>1</v>
      </c>
      <c r="B75" s="139"/>
      <c r="C75" s="139"/>
      <c r="D75" s="223"/>
      <c r="E75" s="213"/>
      <c r="F75" s="141"/>
      <c r="G75" s="223"/>
      <c r="H75" s="140"/>
      <c r="I75" s="224"/>
      <c r="J75" s="220" t="str">
        <f>IF(I75&lt;=0,"",IF(I75&lt;=2,"Muy Baja",IF(I75&lt;=24,"Baja",IF(I75&lt;=500,"Media",IF(I75&lt;=5000,"Alta","Muy Alta")))))</f>
        <v/>
      </c>
      <c r="K75" s="219" t="str">
        <f>IF(J75="","",IF(J75="Muy Baja",0.2,IF(J75="Baja",0.4,IF(J75="Media",0.6,IF(J75="Alta",0.8,IF(J75="Muy Alta",1,))))))</f>
        <v/>
      </c>
      <c r="L75" s="218"/>
      <c r="M75" s="219">
        <f>IF(NOT(ISERROR(MATCH(L75,'Tabla Impacto'!$B$221:$B$223,0))),'Tabla Impacto'!$F$223&amp;"Por favor no seleccionar los criterios de impacto(Afectación Económica o presupuestal y Pérdida Reputacional)",L75)</f>
        <v>0</v>
      </c>
      <c r="N75" s="220" t="str">
        <f>IF(OR(M75='Tabla Impacto'!$C$11,M75='Tabla Impacto'!$D$11),"Leve",IF(OR(M75='Tabla Impacto'!$C$12,M75='Tabla Impacto'!$D$12),"Menor",IF(OR(M75='Tabla Impacto'!$C$13,M75='Tabla Impacto'!$D$13),"Moderado",IF(OR(M75='Tabla Impacto'!$C$14,M75='Tabla Impacto'!$D$14),"Mayor",IF(OR(M75='Tabla Impacto'!$C$15,M75='Tabla Impacto'!$D$15),"Catastrófico","")))))</f>
        <v/>
      </c>
      <c r="O75" s="219" t="str">
        <f>IF(N75="","",IF(N75="Leve",0.2,IF(N75="Menor",0.4,IF(N75="Moderado",0.6,IF(N75="Mayor",0.8,IF(N75="Catastrófico",1,))))))</f>
        <v/>
      </c>
      <c r="P75" s="221" t="str">
        <f>IF(OR(AND(J75="Muy Baja",N75="Leve"),AND(J75="Muy Baja",N75="Menor"),AND(J75="Baja",N75="Leve")),"Bajo",IF(OR(AND(J75="Muy baja",N75="Moderado"),AND(J75="Baja",N75="Menor"),AND(J75="Baja",N75="Moderado"),AND(J75="Media",N75="Leve"),AND(J75="Media",N75="Menor"),AND(J75="Media",N75="Moderado"),AND(J75="Alta",N75="Leve"),AND(J75="Alta",N75="Menor")),"Moderado",IF(OR(AND(J75="Muy Baja",N75="Mayor"),AND(J75="Baja",N75="Mayor"),AND(J75="Media",N75="Mayor"),AND(J75="Alta",N75="Moderado"),AND(J75="Alta",N75="Mayor"),AND(J75="Muy Alta",N75="Leve"),AND(J75="Muy Alta",N75="Menor"),AND(J75="Muy Alta",N75="Moderado"),AND(J75="Muy Alta",N75="Mayor")),"Alto",IF(OR(AND(J75="Muy Baja",N75="Catastrófico"),AND(J75="Baja",N75="Catastrófico"),AND(J75="Media",N75="Catastrófico"),AND(J75="Alta",N75="Catastrófico"),AND(J75="Muy Alta",N75="Catastrófico")),"Extremo",""))))</f>
        <v/>
      </c>
      <c r="Q75" s="113">
        <v>1</v>
      </c>
      <c r="R75" s="114"/>
      <c r="S75" s="115" t="str">
        <f>IF(OR(T75="Preventivo",T75="Detectivo"),"Probabilidad",IF(T75="Correctivo","Impacto",""))</f>
        <v/>
      </c>
      <c r="T75" s="116"/>
      <c r="U75" s="116"/>
      <c r="V75" s="117" t="str">
        <f>IF(AND(T75="Preventivo",U75="Automático"),"50%",IF(AND(T75="Preventivo",U75="Manual"),"40%",IF(AND(T75="Detectivo",U75="Automático"),"40%",IF(AND(T75="Detectivo",U75="Manual"),"30%",IF(AND(T75="Correctivo",U75="Automático"),"35%",IF(AND(T75="Correctivo",U75="Manual"),"25%",""))))))</f>
        <v/>
      </c>
      <c r="W75" s="116"/>
      <c r="X75" s="116"/>
      <c r="Y75" s="116"/>
      <c r="Z75" s="118" t="str">
        <f>IFERROR(IF(S75="Probabilidad",(K75-(+K75*V75)),IF(S75="Impacto",K75,"")),"")</f>
        <v/>
      </c>
      <c r="AA75" s="119" t="str">
        <f>IFERROR(IF(Z75="","",IF(Z75&lt;=0.2,"Muy Baja",IF(Z75&lt;=0.4,"Baja",IF(Z75&lt;=0.6,"Media",IF(Z75&lt;=0.8,"Alta","Muy Alta"))))),"")</f>
        <v/>
      </c>
      <c r="AB75" s="117" t="str">
        <f>+Z75</f>
        <v/>
      </c>
      <c r="AC75" s="119" t="str">
        <f>IFERROR(IF(AD75="","",IF(AD75&lt;=0.2,"Leve",IF(AD75&lt;=0.4,"Menor",IF(AD75&lt;=0.6,"Moderado",IF(AD75&lt;=0.8,"Mayor","Catastrófico"))))),"")</f>
        <v/>
      </c>
      <c r="AD75" s="117" t="str">
        <f>IFERROR(IF(S75="Impacto",(O75-(+O75*V75)),IF(S75="Probabilidad",O75,"")),"")</f>
        <v/>
      </c>
      <c r="AE75" s="120" t="str">
        <f>IFERROR(IF(OR(AND(AA75="Muy Baja",AC75="Leve"),AND(AA75="Muy Baja",AC75="Menor"),AND(AA75="Baja",AC75="Leve")),"Bajo",IF(OR(AND(AA75="Muy baja",AC75="Moderado"),AND(AA75="Baja",AC75="Menor"),AND(AA75="Baja",AC75="Moderado"),AND(AA75="Media",AC75="Leve"),AND(AA75="Media",AC75="Menor"),AND(AA75="Media",AC75="Moderado"),AND(AA75="Alta",AC75="Leve"),AND(AA75="Alta",AC75="Menor")),"Moderado",IF(OR(AND(AA75="Muy Baja",AC75="Mayor"),AND(AA75="Baja",AC75="Mayor"),AND(AA75="Media",AC75="Mayor"),AND(AA75="Alta",AC75="Moderado"),AND(AA75="Alta",AC75="Mayor"),AND(AA75="Muy Alta",AC75="Leve"),AND(AA75="Muy Alta",AC75="Menor"),AND(AA75="Muy Alta",AC75="Moderado"),AND(AA75="Muy Alta",AC75="Mayor")),"Alto",IF(OR(AND(AA75="Muy Baja",AC75="Catastrófico"),AND(AA75="Baja",AC75="Catastrófico"),AND(AA75="Media",AC75="Catastrófico"),AND(AA75="Alta",AC75="Catastrófico"),AND(AA75="Muy Alta",AC75="Catastrófico")),"Extremo","")))),"")</f>
        <v/>
      </c>
      <c r="AF75" s="116"/>
      <c r="AG75" s="121"/>
      <c r="AH75" s="122"/>
      <c r="AI75" s="123"/>
      <c r="AJ75" s="123"/>
      <c r="AK75" s="121"/>
      <c r="AL75" s="122"/>
    </row>
    <row r="76" spans="1:70" ht="49.5" customHeight="1" x14ac:dyDescent="0.3">
      <c r="A76" s="222"/>
      <c r="B76" s="139"/>
      <c r="C76" s="139"/>
      <c r="D76" s="223"/>
      <c r="E76" s="213"/>
      <c r="F76" s="141"/>
      <c r="G76" s="223"/>
      <c r="H76" s="140"/>
      <c r="I76" s="224"/>
      <c r="J76" s="220"/>
      <c r="K76" s="219"/>
      <c r="L76" s="218"/>
      <c r="M76" s="219">
        <f ca="1">IF(NOT(ISERROR(MATCH(L76,_xlfn.ANCHORARRAY(E87),0))),K89&amp;"Por favor no seleccionar los criterios de impacto",L76)</f>
        <v>0</v>
      </c>
      <c r="N76" s="220"/>
      <c r="O76" s="219"/>
      <c r="P76" s="221"/>
      <c r="Q76" s="113">
        <v>2</v>
      </c>
      <c r="R76" s="114"/>
      <c r="S76" s="115" t="str">
        <f>IF(OR(T76="Preventivo",T76="Detectivo"),"Probabilidad",IF(T76="Correctivo","Impacto",""))</f>
        <v/>
      </c>
      <c r="T76" s="116"/>
      <c r="U76" s="116"/>
      <c r="V76" s="117" t="str">
        <f t="shared" ref="V76:V80" si="70">IF(AND(T76="Preventivo",U76="Automático"),"50%",IF(AND(T76="Preventivo",U76="Manual"),"40%",IF(AND(T76="Detectivo",U76="Automático"),"40%",IF(AND(T76="Detectivo",U76="Manual"),"30%",IF(AND(T76="Correctivo",U76="Automático"),"35%",IF(AND(T76="Correctivo",U76="Manual"),"25%",""))))))</f>
        <v/>
      </c>
      <c r="W76" s="116"/>
      <c r="X76" s="116"/>
      <c r="Y76" s="116"/>
      <c r="Z76" s="118" t="str">
        <f>IFERROR(IF(AND(S75="Probabilidad",S76="Probabilidad"),(AB75-(+AB75*V76)),IF(S76="Probabilidad",(K75-(+K75*V76)),IF(S76="Impacto",AB75,""))),"")</f>
        <v/>
      </c>
      <c r="AA76" s="119" t="str">
        <f t="shared" ref="AA76:AA80" si="71">IFERROR(IF(Z76="","",IF(Z76&lt;=0.2,"Muy Baja",IF(Z76&lt;=0.4,"Baja",IF(Z76&lt;=0.6,"Media",IF(Z76&lt;=0.8,"Alta","Muy Alta"))))),"")</f>
        <v/>
      </c>
      <c r="AB76" s="117" t="str">
        <f t="shared" ref="AB76:AB80" si="72">+Z76</f>
        <v/>
      </c>
      <c r="AC76" s="119" t="str">
        <f t="shared" ref="AC76:AC80" si="73">IFERROR(IF(AD76="","",IF(AD76&lt;=0.2,"Leve",IF(AD76&lt;=0.4,"Menor",IF(AD76&lt;=0.6,"Moderado",IF(AD76&lt;=0.8,"Mayor","Catastrófico"))))),"")</f>
        <v/>
      </c>
      <c r="AD76" s="117" t="str">
        <f>IFERROR(IF(AND(S75="Impacto",S76="Impacto"),(AD75-(+AD75*V76)),IF(S76="Impacto",($O$9-(+$O$9*V76)),IF(S76="Probabilidad",AD75,""))),"")</f>
        <v/>
      </c>
      <c r="AE76" s="120" t="str">
        <f t="shared" ref="AE76:AE77" si="74">IFERROR(IF(OR(AND(AA76="Muy Baja",AC76="Leve"),AND(AA76="Muy Baja",AC76="Menor"),AND(AA76="Baja",AC76="Leve")),"Bajo",IF(OR(AND(AA76="Muy baja",AC76="Moderado"),AND(AA76="Baja",AC76="Menor"),AND(AA76="Baja",AC76="Moderado"),AND(AA76="Media",AC76="Leve"),AND(AA76="Media",AC76="Menor"),AND(AA76="Media",AC76="Moderado"),AND(AA76="Alta",AC76="Leve"),AND(AA76="Alta",AC76="Menor")),"Moderado",IF(OR(AND(AA76="Muy Baja",AC76="Mayor"),AND(AA76="Baja",AC76="Mayor"),AND(AA76="Media",AC76="Mayor"),AND(AA76="Alta",AC76="Moderado"),AND(AA76="Alta",AC76="Mayor"),AND(AA76="Muy Alta",AC76="Leve"),AND(AA76="Muy Alta",AC76="Menor"),AND(AA76="Muy Alta",AC76="Moderado"),AND(AA76="Muy Alta",AC76="Mayor")),"Alto",IF(OR(AND(AA76="Muy Baja",AC76="Catastrófico"),AND(AA76="Baja",AC76="Catastrófico"),AND(AA76="Media",AC76="Catastrófico"),AND(AA76="Alta",AC76="Catastrófico"),AND(AA76="Muy Alta",AC76="Catastrófico")),"Extremo","")))),"")</f>
        <v/>
      </c>
      <c r="AF76" s="116"/>
      <c r="AG76" s="121"/>
      <c r="AH76" s="122"/>
      <c r="AI76" s="123"/>
      <c r="AJ76" s="123"/>
      <c r="AK76" s="121"/>
      <c r="AL76" s="122"/>
    </row>
    <row r="77" spans="1:70" x14ac:dyDescent="0.3">
      <c r="A77" s="222"/>
      <c r="B77" s="139"/>
      <c r="C77" s="139"/>
      <c r="D77" s="223"/>
      <c r="E77" s="213"/>
      <c r="F77" s="141"/>
      <c r="G77" s="223"/>
      <c r="H77" s="140"/>
      <c r="I77" s="224"/>
      <c r="J77" s="220"/>
      <c r="K77" s="219"/>
      <c r="L77" s="218"/>
      <c r="M77" s="219">
        <f ca="1">IF(NOT(ISERROR(MATCH(L77,_xlfn.ANCHORARRAY(E88),0))),K90&amp;"Por favor no seleccionar los criterios de impacto",L77)</f>
        <v>0</v>
      </c>
      <c r="N77" s="220"/>
      <c r="O77" s="219"/>
      <c r="P77" s="221"/>
      <c r="Q77" s="113">
        <v>3</v>
      </c>
      <c r="R77" s="126"/>
      <c r="S77" s="115" t="str">
        <f>IF(OR(T77="Preventivo",T77="Detectivo"),"Probabilidad",IF(T77="Correctivo","Impacto",""))</f>
        <v/>
      </c>
      <c r="T77" s="116"/>
      <c r="U77" s="116"/>
      <c r="V77" s="117" t="str">
        <f t="shared" si="70"/>
        <v/>
      </c>
      <c r="W77" s="116"/>
      <c r="X77" s="116"/>
      <c r="Y77" s="116"/>
      <c r="Z77" s="118" t="str">
        <f>IFERROR(IF(AND(S76="Probabilidad",S77="Probabilidad"),(AB76-(+AB76*V77)),IF(AND(S76="Impacto",S77="Probabilidad"),(AB75-(+AB75*V77)),IF(S77="Impacto",AB76,""))),"")</f>
        <v/>
      </c>
      <c r="AA77" s="119" t="str">
        <f t="shared" si="71"/>
        <v/>
      </c>
      <c r="AB77" s="117" t="str">
        <f t="shared" si="72"/>
        <v/>
      </c>
      <c r="AC77" s="119" t="str">
        <f t="shared" si="73"/>
        <v/>
      </c>
      <c r="AD77" s="117" t="str">
        <f>IFERROR(IF(AND(S76="Impacto",S77="Impacto"),(AD76-(+AD76*V77)),IF(AND(S76="Probabilidad",S77="Impacto"),(AD75-(+AD75*V77)),IF(S77="Probabilidad",AD76,""))),"")</f>
        <v/>
      </c>
      <c r="AE77" s="120" t="str">
        <f t="shared" si="74"/>
        <v/>
      </c>
      <c r="AF77" s="116"/>
      <c r="AG77" s="121"/>
      <c r="AH77" s="122"/>
      <c r="AI77" s="123"/>
      <c r="AJ77" s="123"/>
      <c r="AK77" s="121"/>
      <c r="AL77" s="122"/>
    </row>
    <row r="78" spans="1:70" x14ac:dyDescent="0.3">
      <c r="A78" s="222"/>
      <c r="B78" s="139"/>
      <c r="C78" s="139"/>
      <c r="D78" s="223"/>
      <c r="E78" s="213"/>
      <c r="F78" s="141"/>
      <c r="G78" s="223"/>
      <c r="H78" s="140"/>
      <c r="I78" s="224"/>
      <c r="J78" s="220"/>
      <c r="K78" s="219"/>
      <c r="L78" s="218"/>
      <c r="M78" s="219">
        <f ca="1">IF(NOT(ISERROR(MATCH(L78,_xlfn.ANCHORARRAY(E89),0))),K91&amp;"Por favor no seleccionar los criterios de impacto",L78)</f>
        <v>0</v>
      </c>
      <c r="N78" s="220"/>
      <c r="O78" s="219"/>
      <c r="P78" s="221"/>
      <c r="Q78" s="113">
        <v>4</v>
      </c>
      <c r="R78" s="114"/>
      <c r="S78" s="115" t="str">
        <f t="shared" ref="S78:S80" si="75">IF(OR(T78="Preventivo",T78="Detectivo"),"Probabilidad",IF(T78="Correctivo","Impacto",""))</f>
        <v/>
      </c>
      <c r="T78" s="116"/>
      <c r="U78" s="116"/>
      <c r="V78" s="117" t="str">
        <f t="shared" si="70"/>
        <v/>
      </c>
      <c r="W78" s="116"/>
      <c r="X78" s="116"/>
      <c r="Y78" s="116"/>
      <c r="Z78" s="118" t="str">
        <f t="shared" ref="Z78:Z80" si="76">IFERROR(IF(AND(S77="Probabilidad",S78="Probabilidad"),(AB77-(+AB77*V78)),IF(AND(S77="Impacto",S78="Probabilidad"),(AB76-(+AB76*V78)),IF(S78="Impacto",AB77,""))),"")</f>
        <v/>
      </c>
      <c r="AA78" s="119" t="str">
        <f t="shared" si="71"/>
        <v/>
      </c>
      <c r="AB78" s="117" t="str">
        <f t="shared" si="72"/>
        <v/>
      </c>
      <c r="AC78" s="119" t="str">
        <f t="shared" si="73"/>
        <v/>
      </c>
      <c r="AD78" s="117" t="str">
        <f t="shared" ref="AD78:AD80" si="77">IFERROR(IF(AND(S77="Impacto",S78="Impacto"),(AD77-(+AD77*V78)),IF(AND(S77="Probabilidad",S78="Impacto"),(AD76-(+AD76*V78)),IF(S78="Probabilidad",AD77,""))),"")</f>
        <v/>
      </c>
      <c r="AE78" s="120" t="str">
        <f>IFERROR(IF(OR(AND(AA78="Muy Baja",AC78="Leve"),AND(AA78="Muy Baja",AC78="Menor"),AND(AA78="Baja",AC78="Leve")),"Bajo",IF(OR(AND(AA78="Muy baja",AC78="Moderado"),AND(AA78="Baja",AC78="Menor"),AND(AA78="Baja",AC78="Moderado"),AND(AA78="Media",AC78="Leve"),AND(AA78="Media",AC78="Menor"),AND(AA78="Media",AC78="Moderado"),AND(AA78="Alta",AC78="Leve"),AND(AA78="Alta",AC78="Menor")),"Moderado",IF(OR(AND(AA78="Muy Baja",AC78="Mayor"),AND(AA78="Baja",AC78="Mayor"),AND(AA78="Media",AC78="Mayor"),AND(AA78="Alta",AC78="Moderado"),AND(AA78="Alta",AC78="Mayor"),AND(AA78="Muy Alta",AC78="Leve"),AND(AA78="Muy Alta",AC78="Menor"),AND(AA78="Muy Alta",AC78="Moderado"),AND(AA78="Muy Alta",AC78="Mayor")),"Alto",IF(OR(AND(AA78="Muy Baja",AC78="Catastrófico"),AND(AA78="Baja",AC78="Catastrófico"),AND(AA78="Media",AC78="Catastrófico"),AND(AA78="Alta",AC78="Catastrófico"),AND(AA78="Muy Alta",AC78="Catastrófico")),"Extremo","")))),"")</f>
        <v/>
      </c>
      <c r="AF78" s="116"/>
      <c r="AG78" s="121"/>
      <c r="AH78" s="122"/>
      <c r="AI78" s="123"/>
      <c r="AJ78" s="123"/>
      <c r="AK78" s="121"/>
      <c r="AL78" s="122"/>
    </row>
    <row r="79" spans="1:70" x14ac:dyDescent="0.3">
      <c r="A79" s="222"/>
      <c r="B79" s="139"/>
      <c r="C79" s="139"/>
      <c r="D79" s="223"/>
      <c r="E79" s="213"/>
      <c r="F79" s="141"/>
      <c r="G79" s="223"/>
      <c r="H79" s="140"/>
      <c r="I79" s="224"/>
      <c r="J79" s="220"/>
      <c r="K79" s="219"/>
      <c r="L79" s="218"/>
      <c r="M79" s="219">
        <f ca="1">IF(NOT(ISERROR(MATCH(L79,_xlfn.ANCHORARRAY(E90),0))),K92&amp;"Por favor no seleccionar los criterios de impacto",L79)</f>
        <v>0</v>
      </c>
      <c r="N79" s="220"/>
      <c r="O79" s="219"/>
      <c r="P79" s="221"/>
      <c r="Q79" s="113">
        <v>5</v>
      </c>
      <c r="R79" s="114"/>
      <c r="S79" s="115" t="str">
        <f t="shared" si="75"/>
        <v/>
      </c>
      <c r="T79" s="116"/>
      <c r="U79" s="116"/>
      <c r="V79" s="117" t="str">
        <f t="shared" si="70"/>
        <v/>
      </c>
      <c r="W79" s="116"/>
      <c r="X79" s="116"/>
      <c r="Y79" s="116"/>
      <c r="Z79" s="118" t="str">
        <f t="shared" si="76"/>
        <v/>
      </c>
      <c r="AA79" s="119" t="str">
        <f t="shared" si="71"/>
        <v/>
      </c>
      <c r="AB79" s="117" t="str">
        <f t="shared" si="72"/>
        <v/>
      </c>
      <c r="AC79" s="119" t="str">
        <f t="shared" si="73"/>
        <v/>
      </c>
      <c r="AD79" s="117" t="str">
        <f t="shared" si="77"/>
        <v/>
      </c>
      <c r="AE79" s="120" t="str">
        <f t="shared" ref="AE79:AE80" si="78">IFERROR(IF(OR(AND(AA79="Muy Baja",AC79="Leve"),AND(AA79="Muy Baja",AC79="Menor"),AND(AA79="Baja",AC79="Leve")),"Bajo",IF(OR(AND(AA79="Muy baja",AC79="Moderado"),AND(AA79="Baja",AC79="Menor"),AND(AA79="Baja",AC79="Moderado"),AND(AA79="Media",AC79="Leve"),AND(AA79="Media",AC79="Menor"),AND(AA79="Media",AC79="Moderado"),AND(AA79="Alta",AC79="Leve"),AND(AA79="Alta",AC79="Menor")),"Moderado",IF(OR(AND(AA79="Muy Baja",AC79="Mayor"),AND(AA79="Baja",AC79="Mayor"),AND(AA79="Media",AC79="Mayor"),AND(AA79="Alta",AC79="Moderado"),AND(AA79="Alta",AC79="Mayor"),AND(AA79="Muy Alta",AC79="Leve"),AND(AA79="Muy Alta",AC79="Menor"),AND(AA79="Muy Alta",AC79="Moderado"),AND(AA79="Muy Alta",AC79="Mayor")),"Alto",IF(OR(AND(AA79="Muy Baja",AC79="Catastrófico"),AND(AA79="Baja",AC79="Catastrófico"),AND(AA79="Media",AC79="Catastrófico"),AND(AA79="Alta",AC79="Catastrófico"),AND(AA79="Muy Alta",AC79="Catastrófico")),"Extremo","")))),"")</f>
        <v/>
      </c>
      <c r="AF79" s="116"/>
      <c r="AG79" s="121"/>
      <c r="AH79" s="122"/>
      <c r="AI79" s="123"/>
      <c r="AJ79" s="123"/>
      <c r="AK79" s="121"/>
      <c r="AL79" s="122"/>
    </row>
    <row r="80" spans="1:70" x14ac:dyDescent="0.3">
      <c r="A80" s="222"/>
      <c r="B80" s="139"/>
      <c r="C80" s="139"/>
      <c r="D80" s="223"/>
      <c r="E80" s="213"/>
      <c r="F80" s="141"/>
      <c r="G80" s="223"/>
      <c r="H80" s="140"/>
      <c r="I80" s="224"/>
      <c r="J80" s="220"/>
      <c r="K80" s="219"/>
      <c r="L80" s="218"/>
      <c r="M80" s="219">
        <f ca="1">IF(NOT(ISERROR(MATCH(L80,_xlfn.ANCHORARRAY(E91),0))),K93&amp;"Por favor no seleccionar los criterios de impacto",L80)</f>
        <v>0</v>
      </c>
      <c r="N80" s="220"/>
      <c r="O80" s="219"/>
      <c r="P80" s="221"/>
      <c r="Q80" s="113">
        <v>6</v>
      </c>
      <c r="R80" s="114"/>
      <c r="S80" s="115" t="str">
        <f t="shared" si="75"/>
        <v/>
      </c>
      <c r="T80" s="116"/>
      <c r="U80" s="116"/>
      <c r="V80" s="117" t="str">
        <f t="shared" si="70"/>
        <v/>
      </c>
      <c r="W80" s="116"/>
      <c r="X80" s="116"/>
      <c r="Y80" s="116"/>
      <c r="Z80" s="118" t="str">
        <f t="shared" si="76"/>
        <v/>
      </c>
      <c r="AA80" s="119" t="str">
        <f t="shared" si="71"/>
        <v/>
      </c>
      <c r="AB80" s="117" t="str">
        <f t="shared" si="72"/>
        <v/>
      </c>
      <c r="AC80" s="119" t="str">
        <f t="shared" si="73"/>
        <v/>
      </c>
      <c r="AD80" s="117" t="str">
        <f t="shared" si="77"/>
        <v/>
      </c>
      <c r="AE80" s="120" t="str">
        <f t="shared" si="78"/>
        <v/>
      </c>
      <c r="AF80" s="116"/>
      <c r="AG80" s="121"/>
      <c r="AH80" s="122"/>
      <c r="AI80" s="123"/>
      <c r="AJ80" s="123"/>
      <c r="AK80" s="121"/>
      <c r="AL80" s="122"/>
    </row>
    <row r="81" spans="1:38" x14ac:dyDescent="0.3">
      <c r="A81" s="222">
        <v>2</v>
      </c>
      <c r="B81" s="139"/>
      <c r="C81" s="139"/>
      <c r="D81" s="223"/>
      <c r="E81" s="213"/>
      <c r="F81" s="141"/>
      <c r="G81" s="223"/>
      <c r="H81" s="140"/>
      <c r="I81" s="224"/>
      <c r="J81" s="220" t="str">
        <f>IF(I81&lt;=0,"",IF(I81&lt;=2,"Muy Baja",IF(I81&lt;=24,"Baja",IF(I81&lt;=500,"Media",IF(I81&lt;=5000,"Alta","Muy Alta")))))</f>
        <v/>
      </c>
      <c r="K81" s="219" t="str">
        <f>IF(J81="","",IF(J81="Muy Baja",0.2,IF(J81="Baja",0.4,IF(J81="Media",0.6,IF(J81="Alta",0.8,IF(J81="Muy Alta",1,))))))</f>
        <v/>
      </c>
      <c r="L81" s="218"/>
      <c r="M81" s="219">
        <f>IF(NOT(ISERROR(MATCH(L81,'Tabla Impacto'!$B$221:$B$223,0))),'Tabla Impacto'!$F$223&amp;"Por favor no seleccionar los criterios de impacto(Afectación Económica o presupuestal y Pérdida Reputacional)",L81)</f>
        <v>0</v>
      </c>
      <c r="N81" s="220" t="str">
        <f>IF(OR(M81='Tabla Impacto'!$C$11,M81='Tabla Impacto'!$D$11),"Leve",IF(OR(M81='Tabla Impacto'!$C$12,M81='Tabla Impacto'!$D$12),"Menor",IF(OR(M81='Tabla Impacto'!$C$13,M81='Tabla Impacto'!$D$13),"Moderado",IF(OR(M81='Tabla Impacto'!$C$14,M81='Tabla Impacto'!$D$14),"Mayor",IF(OR(M81='Tabla Impacto'!$C$15,M81='Tabla Impacto'!$D$15),"Catastrófico","")))))</f>
        <v/>
      </c>
      <c r="O81" s="219" t="str">
        <f>IF(N81="","",IF(N81="Leve",0.2,IF(N81="Menor",0.4,IF(N81="Moderado",0.6,IF(N81="Mayor",0.8,IF(N81="Catastrófico",1,))))))</f>
        <v/>
      </c>
      <c r="P81" s="221" t="str">
        <f>IF(OR(AND(J81="Muy Baja",N81="Leve"),AND(J81="Muy Baja",N81="Menor"),AND(J81="Baja",N81="Leve")),"Bajo",IF(OR(AND(J81="Muy baja",N81="Moderado"),AND(J81="Baja",N81="Menor"),AND(J81="Baja",N81="Moderado"),AND(J81="Media",N81="Leve"),AND(J81="Media",N81="Menor"),AND(J81="Media",N81="Moderado"),AND(J81="Alta",N81="Leve"),AND(J81="Alta",N81="Menor")),"Moderado",IF(OR(AND(J81="Muy Baja",N81="Mayor"),AND(J81="Baja",N81="Mayor"),AND(J81="Media",N81="Mayor"),AND(J81="Alta",N81="Moderado"),AND(J81="Alta",N81="Mayor"),AND(J81="Muy Alta",N81="Leve"),AND(J81="Muy Alta",N81="Menor"),AND(J81="Muy Alta",N81="Moderado"),AND(J81="Muy Alta",N81="Mayor")),"Alto",IF(OR(AND(J81="Muy Baja",N81="Catastrófico"),AND(J81="Baja",N81="Catastrófico"),AND(J81="Media",N81="Catastrófico"),AND(J81="Alta",N81="Catastrófico"),AND(J81="Muy Alta",N81="Catastrófico")),"Extremo",""))))</f>
        <v/>
      </c>
      <c r="Q81" s="113">
        <v>1</v>
      </c>
      <c r="R81" s="114"/>
      <c r="S81" s="115" t="str">
        <f>IF(OR(T81="Preventivo",T81="Detectivo"),"Probabilidad",IF(T81="Correctivo","Impacto",""))</f>
        <v/>
      </c>
      <c r="T81" s="116"/>
      <c r="U81" s="116"/>
      <c r="V81" s="117" t="str">
        <f>IF(AND(T81="Preventivo",U81="Automático"),"50%",IF(AND(T81="Preventivo",U81="Manual"),"40%",IF(AND(T81="Detectivo",U81="Automático"),"40%",IF(AND(T81="Detectivo",U81="Manual"),"30%",IF(AND(T81="Correctivo",U81="Automático"),"35%",IF(AND(T81="Correctivo",U81="Manual"),"25%",""))))))</f>
        <v/>
      </c>
      <c r="W81" s="116"/>
      <c r="X81" s="116"/>
      <c r="Y81" s="116"/>
      <c r="Z81" s="118" t="str">
        <f>IFERROR(IF(S81="Probabilidad",(K81-(+K81*V81)),IF(S81="Impacto",K81,"")),"")</f>
        <v/>
      </c>
      <c r="AA81" s="119" t="str">
        <f>IFERROR(IF(Z81="","",IF(Z81&lt;=0.2,"Muy Baja",IF(Z81&lt;=0.4,"Baja",IF(Z81&lt;=0.6,"Media",IF(Z81&lt;=0.8,"Alta","Muy Alta"))))),"")</f>
        <v/>
      </c>
      <c r="AB81" s="117" t="str">
        <f>+Z81</f>
        <v/>
      </c>
      <c r="AC81" s="119" t="str">
        <f>IFERROR(IF(AD81="","",IF(AD81&lt;=0.2,"Leve",IF(AD81&lt;=0.4,"Menor",IF(AD81&lt;=0.6,"Moderado",IF(AD81&lt;=0.8,"Mayor","Catastrófico"))))),"")</f>
        <v/>
      </c>
      <c r="AD81" s="117" t="str">
        <f>IFERROR(IF(S81="Impacto",(O81-(+O81*V81)),IF(S81="Probabilidad",O81,"")),"")</f>
        <v/>
      </c>
      <c r="AE81" s="120" t="str">
        <f>IFERROR(IF(OR(AND(AA81="Muy Baja",AC81="Leve"),AND(AA81="Muy Baja",AC81="Menor"),AND(AA81="Baja",AC81="Leve")),"Bajo",IF(OR(AND(AA81="Muy baja",AC81="Moderado"),AND(AA81="Baja",AC81="Menor"),AND(AA81="Baja",AC81="Moderado"),AND(AA81="Media",AC81="Leve"),AND(AA81="Media",AC81="Menor"),AND(AA81="Media",AC81="Moderado"),AND(AA81="Alta",AC81="Leve"),AND(AA81="Alta",AC81="Menor")),"Moderado",IF(OR(AND(AA81="Muy Baja",AC81="Mayor"),AND(AA81="Baja",AC81="Mayor"),AND(AA81="Media",AC81="Mayor"),AND(AA81="Alta",AC81="Moderado"),AND(AA81="Alta",AC81="Mayor"),AND(AA81="Muy Alta",AC81="Leve"),AND(AA81="Muy Alta",AC81="Menor"),AND(AA81="Muy Alta",AC81="Moderado"),AND(AA81="Muy Alta",AC81="Mayor")),"Alto",IF(OR(AND(AA81="Muy Baja",AC81="Catastrófico"),AND(AA81="Baja",AC81="Catastrófico"),AND(AA81="Media",AC81="Catastrófico"),AND(AA81="Alta",AC81="Catastrófico"),AND(AA81="Muy Alta",AC81="Catastrófico")),"Extremo","")))),"")</f>
        <v/>
      </c>
      <c r="AF81" s="116"/>
      <c r="AG81" s="121"/>
      <c r="AH81" s="122"/>
      <c r="AI81" s="123"/>
      <c r="AJ81" s="123"/>
      <c r="AK81" s="121"/>
      <c r="AL81" s="122"/>
    </row>
    <row r="82" spans="1:38" x14ac:dyDescent="0.3">
      <c r="A82" s="222"/>
      <c r="B82" s="139"/>
      <c r="C82" s="139"/>
      <c r="D82" s="223"/>
      <c r="E82" s="213"/>
      <c r="F82" s="141"/>
      <c r="G82" s="223"/>
      <c r="H82" s="140"/>
      <c r="I82" s="224"/>
      <c r="J82" s="220"/>
      <c r="K82" s="219"/>
      <c r="L82" s="218"/>
      <c r="M82" s="219">
        <f ca="1">IF(NOT(ISERROR(MATCH(L82,_xlfn.ANCHORARRAY(E93),0))),K95&amp;"Por favor no seleccionar los criterios de impacto",L82)</f>
        <v>0</v>
      </c>
      <c r="N82" s="220"/>
      <c r="O82" s="219"/>
      <c r="P82" s="221"/>
      <c r="Q82" s="113">
        <v>2</v>
      </c>
      <c r="R82" s="114"/>
      <c r="S82" s="115" t="str">
        <f>IF(OR(T82="Preventivo",T82="Detectivo"),"Probabilidad",IF(T82="Correctivo","Impacto",""))</f>
        <v/>
      </c>
      <c r="T82" s="116"/>
      <c r="U82" s="116"/>
      <c r="V82" s="117" t="str">
        <f t="shared" ref="V82:V86" si="79">IF(AND(T82="Preventivo",U82="Automático"),"50%",IF(AND(T82="Preventivo",U82="Manual"),"40%",IF(AND(T82="Detectivo",U82="Automático"),"40%",IF(AND(T82="Detectivo",U82="Manual"),"30%",IF(AND(T82="Correctivo",U82="Automático"),"35%",IF(AND(T82="Correctivo",U82="Manual"),"25%",""))))))</f>
        <v/>
      </c>
      <c r="W82" s="116"/>
      <c r="X82" s="116"/>
      <c r="Y82" s="116"/>
      <c r="Z82" s="118" t="str">
        <f>IFERROR(IF(AND(S81="Probabilidad",S82="Probabilidad"),(AB81-(+AB81*V82)),IF(S82="Probabilidad",(K81-(+K81*V82)),IF(S82="Impacto",AB81,""))),"")</f>
        <v/>
      </c>
      <c r="AA82" s="119" t="str">
        <f t="shared" ref="AA82:AA86" si="80">IFERROR(IF(Z82="","",IF(Z82&lt;=0.2,"Muy Baja",IF(Z82&lt;=0.4,"Baja",IF(Z82&lt;=0.6,"Media",IF(Z82&lt;=0.8,"Alta","Muy Alta"))))),"")</f>
        <v/>
      </c>
      <c r="AB82" s="117" t="str">
        <f t="shared" ref="AB82:AB86" si="81">+Z82</f>
        <v/>
      </c>
      <c r="AC82" s="119" t="str">
        <f t="shared" ref="AC82:AC86" si="82">IFERROR(IF(AD82="","",IF(AD82&lt;=0.2,"Leve",IF(AD82&lt;=0.4,"Menor",IF(AD82&lt;=0.6,"Moderado",IF(AD82&lt;=0.8,"Mayor","Catastrófico"))))),"")</f>
        <v/>
      </c>
      <c r="AD82" s="117" t="str">
        <f>IFERROR(IF(AND(S81="Impacto",S82="Impacto"),(AD75-(+AD75*V82)),IF(S82="Impacto",($O$15-(+$O$15*V82)),IF(S82="Probabilidad",AD75,""))),"")</f>
        <v/>
      </c>
      <c r="AE82" s="120" t="str">
        <f t="shared" ref="AE82:AE83" si="83">IFERROR(IF(OR(AND(AA82="Muy Baja",AC82="Leve"),AND(AA82="Muy Baja",AC82="Menor"),AND(AA82="Baja",AC82="Leve")),"Bajo",IF(OR(AND(AA82="Muy baja",AC82="Moderado"),AND(AA82="Baja",AC82="Menor"),AND(AA82="Baja",AC82="Moderado"),AND(AA82="Media",AC82="Leve"),AND(AA82="Media",AC82="Menor"),AND(AA82="Media",AC82="Moderado"),AND(AA82="Alta",AC82="Leve"),AND(AA82="Alta",AC82="Menor")),"Moderado",IF(OR(AND(AA82="Muy Baja",AC82="Mayor"),AND(AA82="Baja",AC82="Mayor"),AND(AA82="Media",AC82="Mayor"),AND(AA82="Alta",AC82="Moderado"),AND(AA82="Alta",AC82="Mayor"),AND(AA82="Muy Alta",AC82="Leve"),AND(AA82="Muy Alta",AC82="Menor"),AND(AA82="Muy Alta",AC82="Moderado"),AND(AA82="Muy Alta",AC82="Mayor")),"Alto",IF(OR(AND(AA82="Muy Baja",AC82="Catastrófico"),AND(AA82="Baja",AC82="Catastrófico"),AND(AA82="Media",AC82="Catastrófico"),AND(AA82="Alta",AC82="Catastrófico"),AND(AA82="Muy Alta",AC82="Catastrófico")),"Extremo","")))),"")</f>
        <v/>
      </c>
      <c r="AF82" s="116"/>
      <c r="AG82" s="121"/>
      <c r="AH82" s="122"/>
      <c r="AI82" s="123"/>
      <c r="AJ82" s="123"/>
      <c r="AK82" s="121"/>
      <c r="AL82" s="122"/>
    </row>
    <row r="83" spans="1:38" x14ac:dyDescent="0.3">
      <c r="A83" s="222"/>
      <c r="B83" s="139"/>
      <c r="C83" s="139"/>
      <c r="D83" s="223"/>
      <c r="E83" s="213"/>
      <c r="F83" s="141"/>
      <c r="G83" s="223"/>
      <c r="H83" s="140"/>
      <c r="I83" s="224"/>
      <c r="J83" s="220"/>
      <c r="K83" s="219"/>
      <c r="L83" s="218"/>
      <c r="M83" s="219">
        <f ca="1">IF(NOT(ISERROR(MATCH(L83,_xlfn.ANCHORARRAY(E94),0))),K96&amp;"Por favor no seleccionar los criterios de impacto",L83)</f>
        <v>0</v>
      </c>
      <c r="N83" s="220"/>
      <c r="O83" s="219"/>
      <c r="P83" s="221"/>
      <c r="Q83" s="113">
        <v>3</v>
      </c>
      <c r="R83" s="126"/>
      <c r="S83" s="115" t="str">
        <f>IF(OR(T83="Preventivo",T83="Detectivo"),"Probabilidad",IF(T83="Correctivo","Impacto",""))</f>
        <v/>
      </c>
      <c r="T83" s="116"/>
      <c r="U83" s="116"/>
      <c r="V83" s="117" t="str">
        <f t="shared" si="79"/>
        <v/>
      </c>
      <c r="W83" s="116"/>
      <c r="X83" s="116"/>
      <c r="Y83" s="116"/>
      <c r="Z83" s="118" t="str">
        <f>IFERROR(IF(AND(S82="Probabilidad",S83="Probabilidad"),(AB82-(+AB82*V83)),IF(AND(S82="Impacto",S83="Probabilidad"),(AB81-(+AB81*V83)),IF(S83="Impacto",AB82,""))),"")</f>
        <v/>
      </c>
      <c r="AA83" s="119" t="str">
        <f t="shared" si="80"/>
        <v/>
      </c>
      <c r="AB83" s="117" t="str">
        <f t="shared" si="81"/>
        <v/>
      </c>
      <c r="AC83" s="119" t="str">
        <f t="shared" si="82"/>
        <v/>
      </c>
      <c r="AD83" s="117" t="str">
        <f>IFERROR(IF(AND(S82="Impacto",S83="Impacto"),(AD82-(+AD82*V83)),IF(AND(S82="Probabilidad",S83="Impacto"),(AD81-(+AD81*V83)),IF(S83="Probabilidad",AD82,""))),"")</f>
        <v/>
      </c>
      <c r="AE83" s="120" t="str">
        <f t="shared" si="83"/>
        <v/>
      </c>
      <c r="AF83" s="116"/>
      <c r="AG83" s="121"/>
      <c r="AH83" s="122"/>
      <c r="AI83" s="123"/>
      <c r="AJ83" s="123"/>
      <c r="AK83" s="121"/>
      <c r="AL83" s="122"/>
    </row>
    <row r="84" spans="1:38" x14ac:dyDescent="0.3">
      <c r="A84" s="222"/>
      <c r="B84" s="139"/>
      <c r="C84" s="139"/>
      <c r="D84" s="223"/>
      <c r="E84" s="213"/>
      <c r="F84" s="141"/>
      <c r="G84" s="223"/>
      <c r="H84" s="140"/>
      <c r="I84" s="224"/>
      <c r="J84" s="220"/>
      <c r="K84" s="219"/>
      <c r="L84" s="218"/>
      <c r="M84" s="219">
        <f ca="1">IF(NOT(ISERROR(MATCH(L84,_xlfn.ANCHORARRAY(E95),0))),K97&amp;"Por favor no seleccionar los criterios de impacto",L84)</f>
        <v>0</v>
      </c>
      <c r="N84" s="220"/>
      <c r="O84" s="219"/>
      <c r="P84" s="221"/>
      <c r="Q84" s="113">
        <v>4</v>
      </c>
      <c r="R84" s="114"/>
      <c r="S84" s="115" t="str">
        <f t="shared" ref="S84:S86" si="84">IF(OR(T84="Preventivo",T84="Detectivo"),"Probabilidad",IF(T84="Correctivo","Impacto",""))</f>
        <v/>
      </c>
      <c r="T84" s="116"/>
      <c r="U84" s="116"/>
      <c r="V84" s="117" t="str">
        <f t="shared" si="79"/>
        <v/>
      </c>
      <c r="W84" s="116"/>
      <c r="X84" s="116"/>
      <c r="Y84" s="116"/>
      <c r="Z84" s="118" t="str">
        <f t="shared" ref="Z84:Z86" si="85">IFERROR(IF(AND(S83="Probabilidad",S84="Probabilidad"),(AB83-(+AB83*V84)),IF(AND(S83="Impacto",S84="Probabilidad"),(AB82-(+AB82*V84)),IF(S84="Impacto",AB83,""))),"")</f>
        <v/>
      </c>
      <c r="AA84" s="119" t="str">
        <f t="shared" si="80"/>
        <v/>
      </c>
      <c r="AB84" s="117" t="str">
        <f t="shared" si="81"/>
        <v/>
      </c>
      <c r="AC84" s="119" t="str">
        <f t="shared" si="82"/>
        <v/>
      </c>
      <c r="AD84" s="117" t="str">
        <f t="shared" ref="AD84:AD86" si="86">IFERROR(IF(AND(S83="Impacto",S84="Impacto"),(AD83-(+AD83*V84)),IF(AND(S83="Probabilidad",S84="Impacto"),(AD82-(+AD82*V84)),IF(S84="Probabilidad",AD83,""))),"")</f>
        <v/>
      </c>
      <c r="AE84" s="120" t="str">
        <f>IFERROR(IF(OR(AND(AA84="Muy Baja",AC84="Leve"),AND(AA84="Muy Baja",AC84="Menor"),AND(AA84="Baja",AC84="Leve")),"Bajo",IF(OR(AND(AA84="Muy baja",AC84="Moderado"),AND(AA84="Baja",AC84="Menor"),AND(AA84="Baja",AC84="Moderado"),AND(AA84="Media",AC84="Leve"),AND(AA84="Media",AC84="Menor"),AND(AA84="Media",AC84="Moderado"),AND(AA84="Alta",AC84="Leve"),AND(AA84="Alta",AC84="Menor")),"Moderado",IF(OR(AND(AA84="Muy Baja",AC84="Mayor"),AND(AA84="Baja",AC84="Mayor"),AND(AA84="Media",AC84="Mayor"),AND(AA84="Alta",AC84="Moderado"),AND(AA84="Alta",AC84="Mayor"),AND(AA84="Muy Alta",AC84="Leve"),AND(AA84="Muy Alta",AC84="Menor"),AND(AA84="Muy Alta",AC84="Moderado"),AND(AA84="Muy Alta",AC84="Mayor")),"Alto",IF(OR(AND(AA84="Muy Baja",AC84="Catastrófico"),AND(AA84="Baja",AC84="Catastrófico"),AND(AA84="Media",AC84="Catastrófico"),AND(AA84="Alta",AC84="Catastrófico"),AND(AA84="Muy Alta",AC84="Catastrófico")),"Extremo","")))),"")</f>
        <v/>
      </c>
      <c r="AF84" s="116"/>
      <c r="AG84" s="121"/>
      <c r="AH84" s="122"/>
      <c r="AI84" s="123"/>
      <c r="AJ84" s="123"/>
      <c r="AK84" s="121"/>
      <c r="AL84" s="122"/>
    </row>
    <row r="85" spans="1:38" x14ac:dyDescent="0.3">
      <c r="A85" s="222"/>
      <c r="B85" s="139"/>
      <c r="C85" s="139"/>
      <c r="D85" s="223"/>
      <c r="E85" s="213"/>
      <c r="F85" s="141"/>
      <c r="G85" s="223"/>
      <c r="H85" s="140"/>
      <c r="I85" s="224"/>
      <c r="J85" s="220"/>
      <c r="K85" s="219"/>
      <c r="L85" s="218"/>
      <c r="M85" s="219">
        <f ca="1">IF(NOT(ISERROR(MATCH(L85,_xlfn.ANCHORARRAY(E96),0))),K98&amp;"Por favor no seleccionar los criterios de impacto",L85)</f>
        <v>0</v>
      </c>
      <c r="N85" s="220"/>
      <c r="O85" s="219"/>
      <c r="P85" s="221"/>
      <c r="Q85" s="113">
        <v>5</v>
      </c>
      <c r="R85" s="114"/>
      <c r="S85" s="115" t="str">
        <f t="shared" si="84"/>
        <v/>
      </c>
      <c r="T85" s="116"/>
      <c r="U85" s="116"/>
      <c r="V85" s="117" t="str">
        <f t="shared" si="79"/>
        <v/>
      </c>
      <c r="W85" s="116"/>
      <c r="X85" s="116"/>
      <c r="Y85" s="116"/>
      <c r="Z85" s="118" t="str">
        <f t="shared" si="85"/>
        <v/>
      </c>
      <c r="AA85" s="119" t="str">
        <f t="shared" si="80"/>
        <v/>
      </c>
      <c r="AB85" s="117" t="str">
        <f t="shared" si="81"/>
        <v/>
      </c>
      <c r="AC85" s="119" t="str">
        <f t="shared" si="82"/>
        <v/>
      </c>
      <c r="AD85" s="117" t="str">
        <f t="shared" si="86"/>
        <v/>
      </c>
      <c r="AE85" s="120" t="str">
        <f t="shared" ref="AE85:AE86" si="87">IFERROR(IF(OR(AND(AA85="Muy Baja",AC85="Leve"),AND(AA85="Muy Baja",AC85="Menor"),AND(AA85="Baja",AC85="Leve")),"Bajo",IF(OR(AND(AA85="Muy baja",AC85="Moderado"),AND(AA85="Baja",AC85="Menor"),AND(AA85="Baja",AC85="Moderado"),AND(AA85="Media",AC85="Leve"),AND(AA85="Media",AC85="Menor"),AND(AA85="Media",AC85="Moderado"),AND(AA85="Alta",AC85="Leve"),AND(AA85="Alta",AC85="Menor")),"Moderado",IF(OR(AND(AA85="Muy Baja",AC85="Mayor"),AND(AA85="Baja",AC85="Mayor"),AND(AA85="Media",AC85="Mayor"),AND(AA85="Alta",AC85="Moderado"),AND(AA85="Alta",AC85="Mayor"),AND(AA85="Muy Alta",AC85="Leve"),AND(AA85="Muy Alta",AC85="Menor"),AND(AA85="Muy Alta",AC85="Moderado"),AND(AA85="Muy Alta",AC85="Mayor")),"Alto",IF(OR(AND(AA85="Muy Baja",AC85="Catastrófico"),AND(AA85="Baja",AC85="Catastrófico"),AND(AA85="Media",AC85="Catastrófico"),AND(AA85="Alta",AC85="Catastrófico"),AND(AA85="Muy Alta",AC85="Catastrófico")),"Extremo","")))),"")</f>
        <v/>
      </c>
      <c r="AF85" s="116"/>
      <c r="AG85" s="121"/>
      <c r="AH85" s="122"/>
      <c r="AI85" s="123"/>
      <c r="AJ85" s="123"/>
      <c r="AK85" s="121"/>
      <c r="AL85" s="122"/>
    </row>
    <row r="86" spans="1:38" x14ac:dyDescent="0.3">
      <c r="A86" s="222"/>
      <c r="B86" s="139"/>
      <c r="C86" s="139"/>
      <c r="D86" s="223"/>
      <c r="E86" s="213"/>
      <c r="F86" s="141"/>
      <c r="G86" s="223"/>
      <c r="H86" s="140"/>
      <c r="I86" s="224"/>
      <c r="J86" s="220"/>
      <c r="K86" s="219"/>
      <c r="L86" s="218"/>
      <c r="M86" s="219">
        <f ca="1">IF(NOT(ISERROR(MATCH(L86,_xlfn.ANCHORARRAY(E97),0))),K99&amp;"Por favor no seleccionar los criterios de impacto",L86)</f>
        <v>0</v>
      </c>
      <c r="N86" s="220"/>
      <c r="O86" s="219"/>
      <c r="P86" s="221"/>
      <c r="Q86" s="113">
        <v>6</v>
      </c>
      <c r="R86" s="114"/>
      <c r="S86" s="115" t="str">
        <f t="shared" si="84"/>
        <v/>
      </c>
      <c r="T86" s="116"/>
      <c r="U86" s="116"/>
      <c r="V86" s="117" t="str">
        <f t="shared" si="79"/>
        <v/>
      </c>
      <c r="W86" s="116"/>
      <c r="X86" s="116"/>
      <c r="Y86" s="116"/>
      <c r="Z86" s="118" t="str">
        <f t="shared" si="85"/>
        <v/>
      </c>
      <c r="AA86" s="119" t="str">
        <f t="shared" si="80"/>
        <v/>
      </c>
      <c r="AB86" s="117" t="str">
        <f t="shared" si="81"/>
        <v/>
      </c>
      <c r="AC86" s="119" t="str">
        <f t="shared" si="82"/>
        <v/>
      </c>
      <c r="AD86" s="117" t="str">
        <f t="shared" si="86"/>
        <v/>
      </c>
      <c r="AE86" s="120" t="str">
        <f t="shared" si="87"/>
        <v/>
      </c>
      <c r="AF86" s="116"/>
      <c r="AG86" s="121"/>
      <c r="AH86" s="122"/>
      <c r="AI86" s="123"/>
      <c r="AJ86" s="123"/>
      <c r="AK86" s="121"/>
      <c r="AL86" s="122"/>
    </row>
    <row r="87" spans="1:38" x14ac:dyDescent="0.3">
      <c r="A87" s="222">
        <v>3</v>
      </c>
      <c r="B87" s="139"/>
      <c r="C87" s="139"/>
      <c r="D87" s="223"/>
      <c r="E87" s="213"/>
      <c r="F87" s="141"/>
      <c r="G87" s="223"/>
      <c r="H87" s="140"/>
      <c r="I87" s="224"/>
      <c r="J87" s="220" t="str">
        <f>IF(I87&lt;=0,"",IF(I87&lt;=2,"Muy Baja",IF(I87&lt;=24,"Baja",IF(I87&lt;=500,"Media",IF(I87&lt;=5000,"Alta","Muy Alta")))))</f>
        <v/>
      </c>
      <c r="K87" s="219" t="str">
        <f>IF(J87="","",IF(J87="Muy Baja",0.2,IF(J87="Baja",0.4,IF(J87="Media",0.6,IF(J87="Alta",0.8,IF(J87="Muy Alta",1,))))))</f>
        <v/>
      </c>
      <c r="L87" s="218"/>
      <c r="M87" s="219">
        <f>IF(NOT(ISERROR(MATCH(L87,'Tabla Impacto'!$B$221:$B$223,0))),'Tabla Impacto'!$F$223&amp;"Por favor no seleccionar los criterios de impacto(Afectación Económica o presupuestal y Pérdida Reputacional)",L87)</f>
        <v>0</v>
      </c>
      <c r="N87" s="220" t="str">
        <f>IF(OR(M87='Tabla Impacto'!$C$11,M87='Tabla Impacto'!$D$11),"Leve",IF(OR(M87='Tabla Impacto'!$C$12,M87='Tabla Impacto'!$D$12),"Menor",IF(OR(M87='Tabla Impacto'!$C$13,M87='Tabla Impacto'!$D$13),"Moderado",IF(OR(M87='Tabla Impacto'!$C$14,M87='Tabla Impacto'!$D$14),"Mayor",IF(OR(M87='Tabla Impacto'!$C$15,M87='Tabla Impacto'!$D$15),"Catastrófico","")))))</f>
        <v/>
      </c>
      <c r="O87" s="219" t="str">
        <f>IF(N87="","",IF(N87="Leve",0.2,IF(N87="Menor",0.4,IF(N87="Moderado",0.6,IF(N87="Mayor",0.8,IF(N87="Catastrófico",1,))))))</f>
        <v/>
      </c>
      <c r="P87" s="221" t="str">
        <f>IF(OR(AND(J87="Muy Baja",N87="Leve"),AND(J87="Muy Baja",N87="Menor"),AND(J87="Baja",N87="Leve")),"Bajo",IF(OR(AND(J87="Muy baja",N87="Moderado"),AND(J87="Baja",N87="Menor"),AND(J87="Baja",N87="Moderado"),AND(J87="Media",N87="Leve"),AND(J87="Media",N87="Menor"),AND(J87="Media",N87="Moderado"),AND(J87="Alta",N87="Leve"),AND(J87="Alta",N87="Menor")),"Moderado",IF(OR(AND(J87="Muy Baja",N87="Mayor"),AND(J87="Baja",N87="Mayor"),AND(J87="Media",N87="Mayor"),AND(J87="Alta",N87="Moderado"),AND(J87="Alta",N87="Mayor"),AND(J87="Muy Alta",N87="Leve"),AND(J87="Muy Alta",N87="Menor"),AND(J87="Muy Alta",N87="Moderado"),AND(J87="Muy Alta",N87="Mayor")),"Alto",IF(OR(AND(J87="Muy Baja",N87="Catastrófico"),AND(J87="Baja",N87="Catastrófico"),AND(J87="Media",N87="Catastrófico"),AND(J87="Alta",N87="Catastrófico"),AND(J87="Muy Alta",N87="Catastrófico")),"Extremo",""))))</f>
        <v/>
      </c>
      <c r="Q87" s="113">
        <v>1</v>
      </c>
      <c r="R87" s="114"/>
      <c r="S87" s="115" t="str">
        <f>IF(OR(T87="Preventivo",T87="Detectivo"),"Probabilidad",IF(T87="Correctivo","Impacto",""))</f>
        <v/>
      </c>
      <c r="T87" s="116"/>
      <c r="U87" s="116"/>
      <c r="V87" s="117" t="str">
        <f>IF(AND(T87="Preventivo",U87="Automático"),"50%",IF(AND(T87="Preventivo",U87="Manual"),"40%",IF(AND(T87="Detectivo",U87="Automático"),"40%",IF(AND(T87="Detectivo",U87="Manual"),"30%",IF(AND(T87="Correctivo",U87="Automático"),"35%",IF(AND(T87="Correctivo",U87="Manual"),"25%",""))))))</f>
        <v/>
      </c>
      <c r="W87" s="116"/>
      <c r="X87" s="116"/>
      <c r="Y87" s="116"/>
      <c r="Z87" s="118" t="str">
        <f>IFERROR(IF(S87="Probabilidad",(K87-(+K87*V87)),IF(S87="Impacto",K87,"")),"")</f>
        <v/>
      </c>
      <c r="AA87" s="119" t="str">
        <f>IFERROR(IF(Z87="","",IF(Z87&lt;=0.2,"Muy Baja",IF(Z87&lt;=0.4,"Baja",IF(Z87&lt;=0.6,"Media",IF(Z87&lt;=0.8,"Alta","Muy Alta"))))),"")</f>
        <v/>
      </c>
      <c r="AB87" s="117" t="str">
        <f>+Z87</f>
        <v/>
      </c>
      <c r="AC87" s="119" t="str">
        <f>IFERROR(IF(AD87="","",IF(AD87&lt;=0.2,"Leve",IF(AD87&lt;=0.4,"Menor",IF(AD87&lt;=0.6,"Moderado",IF(AD87&lt;=0.8,"Mayor","Catastrófico"))))),"")</f>
        <v/>
      </c>
      <c r="AD87" s="117" t="str">
        <f>IFERROR(IF(S87="Impacto",(O87-(+O87*V87)),IF(S87="Probabilidad",O87,"")),"")</f>
        <v/>
      </c>
      <c r="AE87" s="120" t="str">
        <f>IFERROR(IF(OR(AND(AA87="Muy Baja",AC87="Leve"),AND(AA87="Muy Baja",AC87="Menor"),AND(AA87="Baja",AC87="Leve")),"Bajo",IF(OR(AND(AA87="Muy baja",AC87="Moderado"),AND(AA87="Baja",AC87="Menor"),AND(AA87="Baja",AC87="Moderado"),AND(AA87="Media",AC87="Leve"),AND(AA87="Media",AC87="Menor"),AND(AA87="Media",AC87="Moderado"),AND(AA87="Alta",AC87="Leve"),AND(AA87="Alta",AC87="Menor")),"Moderado",IF(OR(AND(AA87="Muy Baja",AC87="Mayor"),AND(AA87="Baja",AC87="Mayor"),AND(AA87="Media",AC87="Mayor"),AND(AA87="Alta",AC87="Moderado"),AND(AA87="Alta",AC87="Mayor"),AND(AA87="Muy Alta",AC87="Leve"),AND(AA87="Muy Alta",AC87="Menor"),AND(AA87="Muy Alta",AC87="Moderado"),AND(AA87="Muy Alta",AC87="Mayor")),"Alto",IF(OR(AND(AA87="Muy Baja",AC87="Catastrófico"),AND(AA87="Baja",AC87="Catastrófico"),AND(AA87="Media",AC87="Catastrófico"),AND(AA87="Alta",AC87="Catastrófico"),AND(AA87="Muy Alta",AC87="Catastrófico")),"Extremo","")))),"")</f>
        <v/>
      </c>
      <c r="AF87" s="116"/>
      <c r="AG87" s="121"/>
      <c r="AH87" s="122"/>
      <c r="AI87" s="123"/>
      <c r="AJ87" s="123"/>
      <c r="AK87" s="121"/>
      <c r="AL87" s="122"/>
    </row>
    <row r="88" spans="1:38" x14ac:dyDescent="0.3">
      <c r="A88" s="222"/>
      <c r="B88" s="139"/>
      <c r="C88" s="139"/>
      <c r="D88" s="223"/>
      <c r="E88" s="213"/>
      <c r="F88" s="141"/>
      <c r="G88" s="223"/>
      <c r="H88" s="140"/>
      <c r="I88" s="224"/>
      <c r="J88" s="220"/>
      <c r="K88" s="219"/>
      <c r="L88" s="218"/>
      <c r="M88" s="219">
        <f t="shared" ref="M88:M92" ca="1" si="88">IF(NOT(ISERROR(MATCH(L88,_xlfn.ANCHORARRAY(E99),0))),K101&amp;"Por favor no seleccionar los criterios de impacto",L88)</f>
        <v>0</v>
      </c>
      <c r="N88" s="220"/>
      <c r="O88" s="219"/>
      <c r="P88" s="221"/>
      <c r="Q88" s="113">
        <v>2</v>
      </c>
      <c r="R88" s="114"/>
      <c r="S88" s="115" t="str">
        <f>IF(OR(T88="Preventivo",T88="Detectivo"),"Probabilidad",IF(T88="Correctivo","Impacto",""))</f>
        <v/>
      </c>
      <c r="T88" s="116"/>
      <c r="U88" s="116"/>
      <c r="V88" s="117" t="str">
        <f t="shared" ref="V88:V92" si="89">IF(AND(T88="Preventivo",U88="Automático"),"50%",IF(AND(T88="Preventivo",U88="Manual"),"40%",IF(AND(T88="Detectivo",U88="Automático"),"40%",IF(AND(T88="Detectivo",U88="Manual"),"30%",IF(AND(T88="Correctivo",U88="Automático"),"35%",IF(AND(T88="Correctivo",U88="Manual"),"25%",""))))))</f>
        <v/>
      </c>
      <c r="W88" s="116"/>
      <c r="X88" s="116"/>
      <c r="Y88" s="116"/>
      <c r="Z88" s="127" t="str">
        <f>IFERROR(IF(AND(S87="Probabilidad",S88="Probabilidad"),(AB87-(+AB87*V88)),IF(S88="Probabilidad",(K87-(+K87*V88)),IF(S88="Impacto",AB87,""))),"")</f>
        <v/>
      </c>
      <c r="AA88" s="119" t="str">
        <f t="shared" ref="AA88:AA92" si="90">IFERROR(IF(Z88="","",IF(Z88&lt;=0.2,"Muy Baja",IF(Z88&lt;=0.4,"Baja",IF(Z88&lt;=0.6,"Media",IF(Z88&lt;=0.8,"Alta","Muy Alta"))))),"")</f>
        <v/>
      </c>
      <c r="AB88" s="117" t="str">
        <f t="shared" ref="AB88:AB92" si="91">+Z88</f>
        <v/>
      </c>
      <c r="AC88" s="119" t="str">
        <f t="shared" ref="AC88:AC92" si="92">IFERROR(IF(AD88="","",IF(AD88&lt;=0.2,"Leve",IF(AD88&lt;=0.4,"Menor",IF(AD88&lt;=0.6,"Moderado",IF(AD88&lt;=0.8,"Mayor","Catastrófico"))))),"")</f>
        <v/>
      </c>
      <c r="AD88" s="117" t="str">
        <f>IFERROR(IF(AND(S87="Impacto",S88="Impacto"),(AD81-(+AD81*V88)),IF(S88="Impacto",($O$21-(+$O$21*V88)),IF(S88="Probabilidad",AD81,""))),"")</f>
        <v/>
      </c>
      <c r="AE88" s="120" t="str">
        <f t="shared" ref="AE88:AE89" si="93">IFERROR(IF(OR(AND(AA88="Muy Baja",AC88="Leve"),AND(AA88="Muy Baja",AC88="Menor"),AND(AA88="Baja",AC88="Leve")),"Bajo",IF(OR(AND(AA88="Muy baja",AC88="Moderado"),AND(AA88="Baja",AC88="Menor"),AND(AA88="Baja",AC88="Moderado"),AND(AA88="Media",AC88="Leve"),AND(AA88="Media",AC88="Menor"),AND(AA88="Media",AC88="Moderado"),AND(AA88="Alta",AC88="Leve"),AND(AA88="Alta",AC88="Menor")),"Moderado",IF(OR(AND(AA88="Muy Baja",AC88="Mayor"),AND(AA88="Baja",AC88="Mayor"),AND(AA88="Media",AC88="Mayor"),AND(AA88="Alta",AC88="Moderado"),AND(AA88="Alta",AC88="Mayor"),AND(AA88="Muy Alta",AC88="Leve"),AND(AA88="Muy Alta",AC88="Menor"),AND(AA88="Muy Alta",AC88="Moderado"),AND(AA88="Muy Alta",AC88="Mayor")),"Alto",IF(OR(AND(AA88="Muy Baja",AC88="Catastrófico"),AND(AA88="Baja",AC88="Catastrófico"),AND(AA88="Media",AC88="Catastrófico"),AND(AA88="Alta",AC88="Catastrófico"),AND(AA88="Muy Alta",AC88="Catastrófico")),"Extremo","")))),"")</f>
        <v/>
      </c>
      <c r="AF88" s="116"/>
      <c r="AG88" s="121"/>
      <c r="AH88" s="122"/>
      <c r="AI88" s="123"/>
      <c r="AJ88" s="123"/>
      <c r="AK88" s="121"/>
      <c r="AL88" s="122"/>
    </row>
    <row r="89" spans="1:38" x14ac:dyDescent="0.3">
      <c r="A89" s="222"/>
      <c r="B89" s="139"/>
      <c r="C89" s="139"/>
      <c r="D89" s="223"/>
      <c r="E89" s="213"/>
      <c r="F89" s="141"/>
      <c r="G89" s="223"/>
      <c r="H89" s="140"/>
      <c r="I89" s="224"/>
      <c r="J89" s="220"/>
      <c r="K89" s="219"/>
      <c r="L89" s="218"/>
      <c r="M89" s="219">
        <f t="shared" ca="1" si="88"/>
        <v>0</v>
      </c>
      <c r="N89" s="220"/>
      <c r="O89" s="219"/>
      <c r="P89" s="221"/>
      <c r="Q89" s="113">
        <v>3</v>
      </c>
      <c r="R89" s="126"/>
      <c r="S89" s="115" t="str">
        <f>IF(OR(T89="Preventivo",T89="Detectivo"),"Probabilidad",IF(T89="Correctivo","Impacto",""))</f>
        <v/>
      </c>
      <c r="T89" s="116"/>
      <c r="U89" s="116"/>
      <c r="V89" s="117" t="str">
        <f t="shared" si="89"/>
        <v/>
      </c>
      <c r="W89" s="116"/>
      <c r="X89" s="116"/>
      <c r="Y89" s="116"/>
      <c r="Z89" s="118" t="str">
        <f>IFERROR(IF(AND(S88="Probabilidad",S89="Probabilidad"),(AB88-(+AB88*V89)),IF(AND(S88="Impacto",S89="Probabilidad"),(AB87-(+AB87*V89)),IF(S89="Impacto",AB88,""))),"")</f>
        <v/>
      </c>
      <c r="AA89" s="119" t="str">
        <f t="shared" si="90"/>
        <v/>
      </c>
      <c r="AB89" s="117" t="str">
        <f t="shared" si="91"/>
        <v/>
      </c>
      <c r="AC89" s="119" t="str">
        <f t="shared" si="92"/>
        <v/>
      </c>
      <c r="AD89" s="117" t="str">
        <f>IFERROR(IF(AND(S88="Impacto",S89="Impacto"),(AD88-(+AD88*V89)),IF(AND(S88="Probabilidad",S89="Impacto"),(AD87-(+AD87*V89)),IF(S89="Probabilidad",AD88,""))),"")</f>
        <v/>
      </c>
      <c r="AE89" s="120" t="str">
        <f t="shared" si="93"/>
        <v/>
      </c>
      <c r="AF89" s="116"/>
      <c r="AG89" s="121"/>
      <c r="AH89" s="122"/>
      <c r="AI89" s="123"/>
      <c r="AJ89" s="123"/>
      <c r="AK89" s="121"/>
      <c r="AL89" s="122"/>
    </row>
    <row r="90" spans="1:38" x14ac:dyDescent="0.3">
      <c r="A90" s="222"/>
      <c r="B90" s="139"/>
      <c r="C90" s="139"/>
      <c r="D90" s="223"/>
      <c r="E90" s="213"/>
      <c r="F90" s="141"/>
      <c r="G90" s="223"/>
      <c r="H90" s="140"/>
      <c r="I90" s="224"/>
      <c r="J90" s="220"/>
      <c r="K90" s="219"/>
      <c r="L90" s="218"/>
      <c r="M90" s="219">
        <f t="shared" ca="1" si="88"/>
        <v>0</v>
      </c>
      <c r="N90" s="220"/>
      <c r="O90" s="219"/>
      <c r="P90" s="221"/>
      <c r="Q90" s="113">
        <v>4</v>
      </c>
      <c r="R90" s="114"/>
      <c r="S90" s="115" t="str">
        <f t="shared" ref="S90:S92" si="94">IF(OR(T90="Preventivo",T90="Detectivo"),"Probabilidad",IF(T90="Correctivo","Impacto",""))</f>
        <v/>
      </c>
      <c r="T90" s="116"/>
      <c r="U90" s="116"/>
      <c r="V90" s="117" t="str">
        <f t="shared" si="89"/>
        <v/>
      </c>
      <c r="W90" s="116"/>
      <c r="X90" s="116"/>
      <c r="Y90" s="116"/>
      <c r="Z90" s="118" t="str">
        <f t="shared" ref="Z90:Z92" si="95">IFERROR(IF(AND(S89="Probabilidad",S90="Probabilidad"),(AB89-(+AB89*V90)),IF(AND(S89="Impacto",S90="Probabilidad"),(AB88-(+AB88*V90)),IF(S90="Impacto",AB89,""))),"")</f>
        <v/>
      </c>
      <c r="AA90" s="119" t="str">
        <f t="shared" si="90"/>
        <v/>
      </c>
      <c r="AB90" s="117" t="str">
        <f t="shared" si="91"/>
        <v/>
      </c>
      <c r="AC90" s="119" t="str">
        <f t="shared" si="92"/>
        <v/>
      </c>
      <c r="AD90" s="117" t="str">
        <f t="shared" ref="AD90:AD92" si="96">IFERROR(IF(AND(S89="Impacto",S90="Impacto"),(AD89-(+AD89*V90)),IF(AND(S89="Probabilidad",S90="Impacto"),(AD88-(+AD88*V90)),IF(S90="Probabilidad",AD89,""))),"")</f>
        <v/>
      </c>
      <c r="AE90" s="120" t="str">
        <f>IFERROR(IF(OR(AND(AA90="Muy Baja",AC90="Leve"),AND(AA90="Muy Baja",AC90="Menor"),AND(AA90="Baja",AC90="Leve")),"Bajo",IF(OR(AND(AA90="Muy baja",AC90="Moderado"),AND(AA90="Baja",AC90="Menor"),AND(AA90="Baja",AC90="Moderado"),AND(AA90="Media",AC90="Leve"),AND(AA90="Media",AC90="Menor"),AND(AA90="Media",AC90="Moderado"),AND(AA90="Alta",AC90="Leve"),AND(AA90="Alta",AC90="Menor")),"Moderado",IF(OR(AND(AA90="Muy Baja",AC90="Mayor"),AND(AA90="Baja",AC90="Mayor"),AND(AA90="Media",AC90="Mayor"),AND(AA90="Alta",AC90="Moderado"),AND(AA90="Alta",AC90="Mayor"),AND(AA90="Muy Alta",AC90="Leve"),AND(AA90="Muy Alta",AC90="Menor"),AND(AA90="Muy Alta",AC90="Moderado"),AND(AA90="Muy Alta",AC90="Mayor")),"Alto",IF(OR(AND(AA90="Muy Baja",AC90="Catastrófico"),AND(AA90="Baja",AC90="Catastrófico"),AND(AA90="Media",AC90="Catastrófico"),AND(AA90="Alta",AC90="Catastrófico"),AND(AA90="Muy Alta",AC90="Catastrófico")),"Extremo","")))),"")</f>
        <v/>
      </c>
      <c r="AF90" s="116"/>
      <c r="AG90" s="121"/>
      <c r="AH90" s="122"/>
      <c r="AI90" s="123"/>
      <c r="AJ90" s="123"/>
      <c r="AK90" s="121"/>
      <c r="AL90" s="122"/>
    </row>
    <row r="91" spans="1:38" x14ac:dyDescent="0.3">
      <c r="A91" s="222"/>
      <c r="B91" s="139"/>
      <c r="C91" s="139"/>
      <c r="D91" s="223"/>
      <c r="E91" s="213"/>
      <c r="F91" s="141"/>
      <c r="G91" s="223"/>
      <c r="H91" s="140"/>
      <c r="I91" s="224"/>
      <c r="J91" s="220"/>
      <c r="K91" s="219"/>
      <c r="L91" s="218"/>
      <c r="M91" s="219">
        <f t="shared" ca="1" si="88"/>
        <v>0</v>
      </c>
      <c r="N91" s="220"/>
      <c r="O91" s="219"/>
      <c r="P91" s="221"/>
      <c r="Q91" s="113">
        <v>5</v>
      </c>
      <c r="R91" s="114"/>
      <c r="S91" s="115" t="str">
        <f t="shared" si="94"/>
        <v/>
      </c>
      <c r="T91" s="116"/>
      <c r="U91" s="116"/>
      <c r="V91" s="117" t="str">
        <f t="shared" si="89"/>
        <v/>
      </c>
      <c r="W91" s="116"/>
      <c r="X91" s="116"/>
      <c r="Y91" s="116"/>
      <c r="Z91" s="118" t="str">
        <f t="shared" si="95"/>
        <v/>
      </c>
      <c r="AA91" s="119" t="str">
        <f t="shared" si="90"/>
        <v/>
      </c>
      <c r="AB91" s="117" t="str">
        <f t="shared" si="91"/>
        <v/>
      </c>
      <c r="AC91" s="119" t="str">
        <f t="shared" si="92"/>
        <v/>
      </c>
      <c r="AD91" s="117" t="str">
        <f t="shared" si="96"/>
        <v/>
      </c>
      <c r="AE91" s="120" t="str">
        <f t="shared" ref="AE91:AE92" si="97">IFERROR(IF(OR(AND(AA91="Muy Baja",AC91="Leve"),AND(AA91="Muy Baja",AC91="Menor"),AND(AA91="Baja",AC91="Leve")),"Bajo",IF(OR(AND(AA91="Muy baja",AC91="Moderado"),AND(AA91="Baja",AC91="Menor"),AND(AA91="Baja",AC91="Moderado"),AND(AA91="Media",AC91="Leve"),AND(AA91="Media",AC91="Menor"),AND(AA91="Media",AC91="Moderado"),AND(AA91="Alta",AC91="Leve"),AND(AA91="Alta",AC91="Menor")),"Moderado",IF(OR(AND(AA91="Muy Baja",AC91="Mayor"),AND(AA91="Baja",AC91="Mayor"),AND(AA91="Media",AC91="Mayor"),AND(AA91="Alta",AC91="Moderado"),AND(AA91="Alta",AC91="Mayor"),AND(AA91="Muy Alta",AC91="Leve"),AND(AA91="Muy Alta",AC91="Menor"),AND(AA91="Muy Alta",AC91="Moderado"),AND(AA91="Muy Alta",AC91="Mayor")),"Alto",IF(OR(AND(AA91="Muy Baja",AC91="Catastrófico"),AND(AA91="Baja",AC91="Catastrófico"),AND(AA91="Media",AC91="Catastrófico"),AND(AA91="Alta",AC91="Catastrófico"),AND(AA91="Muy Alta",AC91="Catastrófico")),"Extremo","")))),"")</f>
        <v/>
      </c>
      <c r="AF91" s="116"/>
      <c r="AG91" s="121"/>
      <c r="AH91" s="122"/>
      <c r="AI91" s="123"/>
      <c r="AJ91" s="123"/>
      <c r="AK91" s="121"/>
      <c r="AL91" s="122"/>
    </row>
    <row r="92" spans="1:38" x14ac:dyDescent="0.3">
      <c r="A92" s="222"/>
      <c r="B92" s="139"/>
      <c r="C92" s="139"/>
      <c r="D92" s="223"/>
      <c r="E92" s="213"/>
      <c r="F92" s="141"/>
      <c r="G92" s="223"/>
      <c r="H92" s="140"/>
      <c r="I92" s="224"/>
      <c r="J92" s="220"/>
      <c r="K92" s="219"/>
      <c r="L92" s="218"/>
      <c r="M92" s="219">
        <f t="shared" ca="1" si="88"/>
        <v>0</v>
      </c>
      <c r="N92" s="220"/>
      <c r="O92" s="219"/>
      <c r="P92" s="221"/>
      <c r="Q92" s="113">
        <v>6</v>
      </c>
      <c r="R92" s="114"/>
      <c r="S92" s="115" t="str">
        <f t="shared" si="94"/>
        <v/>
      </c>
      <c r="T92" s="116"/>
      <c r="U92" s="116"/>
      <c r="V92" s="117" t="str">
        <f t="shared" si="89"/>
        <v/>
      </c>
      <c r="W92" s="116"/>
      <c r="X92" s="116"/>
      <c r="Y92" s="116"/>
      <c r="Z92" s="118" t="str">
        <f t="shared" si="95"/>
        <v/>
      </c>
      <c r="AA92" s="119" t="str">
        <f t="shared" si="90"/>
        <v/>
      </c>
      <c r="AB92" s="117" t="str">
        <f t="shared" si="91"/>
        <v/>
      </c>
      <c r="AC92" s="119" t="str">
        <f t="shared" si="92"/>
        <v/>
      </c>
      <c r="AD92" s="117" t="str">
        <f t="shared" si="96"/>
        <v/>
      </c>
      <c r="AE92" s="120" t="str">
        <f t="shared" si="97"/>
        <v/>
      </c>
      <c r="AF92" s="116"/>
      <c r="AG92" s="121"/>
      <c r="AH92" s="122"/>
      <c r="AI92" s="123"/>
      <c r="AJ92" s="123"/>
      <c r="AK92" s="121"/>
      <c r="AL92" s="122"/>
    </row>
    <row r="93" spans="1:38" x14ac:dyDescent="0.3">
      <c r="A93" s="222">
        <v>4</v>
      </c>
      <c r="B93" s="139"/>
      <c r="C93" s="139"/>
      <c r="D93" s="223"/>
      <c r="E93" s="213"/>
      <c r="F93" s="141"/>
      <c r="G93" s="223"/>
      <c r="H93" s="140"/>
      <c r="I93" s="224"/>
      <c r="J93" s="220" t="str">
        <f>IF(I93&lt;=0,"",IF(I93&lt;=2,"Muy Baja",IF(I93&lt;=24,"Baja",IF(I93&lt;=500,"Media",IF(I93&lt;=5000,"Alta","Muy Alta")))))</f>
        <v/>
      </c>
      <c r="K93" s="219" t="str">
        <f>IF(J93="","",IF(J93="Muy Baja",0.2,IF(J93="Baja",0.4,IF(J93="Media",0.6,IF(J93="Alta",0.8,IF(J93="Muy Alta",1,))))))</f>
        <v/>
      </c>
      <c r="L93" s="218"/>
      <c r="M93" s="219">
        <f>IF(NOT(ISERROR(MATCH(L93,'Tabla Impacto'!$B$221:$B$223,0))),'Tabla Impacto'!$F$223&amp;"Por favor no seleccionar los criterios de impacto(Afectación Económica o presupuestal y Pérdida Reputacional)",L93)</f>
        <v>0</v>
      </c>
      <c r="N93" s="220" t="str">
        <f>IF(OR(M93='Tabla Impacto'!$C$11,M93='Tabla Impacto'!$D$11),"Leve",IF(OR(M93='Tabla Impacto'!$C$12,M93='Tabla Impacto'!$D$12),"Menor",IF(OR(M93='Tabla Impacto'!$C$13,M93='Tabla Impacto'!$D$13),"Moderado",IF(OR(M93='Tabla Impacto'!$C$14,M93='Tabla Impacto'!$D$14),"Mayor",IF(OR(M93='Tabla Impacto'!$C$15,M93='Tabla Impacto'!$D$15),"Catastrófico","")))))</f>
        <v/>
      </c>
      <c r="O93" s="219" t="str">
        <f>IF(N93="","",IF(N93="Leve",0.2,IF(N93="Menor",0.4,IF(N93="Moderado",0.6,IF(N93="Mayor",0.8,IF(N93="Catastrófico",1,))))))</f>
        <v/>
      </c>
      <c r="P93" s="221" t="str">
        <f>IF(OR(AND(J93="Muy Baja",N93="Leve"),AND(J93="Muy Baja",N93="Menor"),AND(J93="Baja",N93="Leve")),"Bajo",IF(OR(AND(J93="Muy baja",N93="Moderado"),AND(J93="Baja",N93="Menor"),AND(J93="Baja",N93="Moderado"),AND(J93="Media",N93="Leve"),AND(J93="Media",N93="Menor"),AND(J93="Media",N93="Moderado"),AND(J93="Alta",N93="Leve"),AND(J93="Alta",N93="Menor")),"Moderado",IF(OR(AND(J93="Muy Baja",N93="Mayor"),AND(J93="Baja",N93="Mayor"),AND(J93="Media",N93="Mayor"),AND(J93="Alta",N93="Moderado"),AND(J93="Alta",N93="Mayor"),AND(J93="Muy Alta",N93="Leve"),AND(J93="Muy Alta",N93="Menor"),AND(J93="Muy Alta",N93="Moderado"),AND(J93="Muy Alta",N93="Mayor")),"Alto",IF(OR(AND(J93="Muy Baja",N93="Catastrófico"),AND(J93="Baja",N93="Catastrófico"),AND(J93="Media",N93="Catastrófico"),AND(J93="Alta",N93="Catastrófico"),AND(J93="Muy Alta",N93="Catastrófico")),"Extremo",""))))</f>
        <v/>
      </c>
      <c r="Q93" s="113">
        <v>1</v>
      </c>
      <c r="R93" s="114"/>
      <c r="S93" s="115" t="str">
        <f>IF(OR(T93="Preventivo",T93="Detectivo"),"Probabilidad",IF(T93="Correctivo","Impacto",""))</f>
        <v/>
      </c>
      <c r="T93" s="116"/>
      <c r="U93" s="116"/>
      <c r="V93" s="117" t="str">
        <f>IF(AND(T93="Preventivo",U93="Automático"),"50%",IF(AND(T93="Preventivo",U93="Manual"),"40%",IF(AND(T93="Detectivo",U93="Automático"),"40%",IF(AND(T93="Detectivo",U93="Manual"),"30%",IF(AND(T93="Correctivo",U93="Automático"),"35%",IF(AND(T93="Correctivo",U93="Manual"),"25%",""))))))</f>
        <v/>
      </c>
      <c r="W93" s="116"/>
      <c r="X93" s="116"/>
      <c r="Y93" s="116"/>
      <c r="Z93" s="118" t="str">
        <f>IFERROR(IF(S93="Probabilidad",(K93-(+K93*V93)),IF(S93="Impacto",K93,"")),"")</f>
        <v/>
      </c>
      <c r="AA93" s="119" t="str">
        <f>IFERROR(IF(Z93="","",IF(Z93&lt;=0.2,"Muy Baja",IF(Z93&lt;=0.4,"Baja",IF(Z93&lt;=0.6,"Media",IF(Z93&lt;=0.8,"Alta","Muy Alta"))))),"")</f>
        <v/>
      </c>
      <c r="AB93" s="117" t="str">
        <f>+Z93</f>
        <v/>
      </c>
      <c r="AC93" s="119" t="str">
        <f>IFERROR(IF(AD93="","",IF(AD93&lt;=0.2,"Leve",IF(AD93&lt;=0.4,"Menor",IF(AD93&lt;=0.6,"Moderado",IF(AD93&lt;=0.8,"Mayor","Catastrófico"))))),"")</f>
        <v/>
      </c>
      <c r="AD93" s="117" t="str">
        <f>IFERROR(IF(S93="Impacto",(O93-(+O93*V93)),IF(S93="Probabilidad",O93,"")),"")</f>
        <v/>
      </c>
      <c r="AE93" s="120" t="str">
        <f>IFERROR(IF(OR(AND(AA93="Muy Baja",AC93="Leve"),AND(AA93="Muy Baja",AC93="Menor"),AND(AA93="Baja",AC93="Leve")),"Bajo",IF(OR(AND(AA93="Muy baja",AC93="Moderado"),AND(AA93="Baja",AC93="Menor"),AND(AA93="Baja",AC93="Moderado"),AND(AA93="Media",AC93="Leve"),AND(AA93="Media",AC93="Menor"),AND(AA93="Media",AC93="Moderado"),AND(AA93="Alta",AC93="Leve"),AND(AA93="Alta",AC93="Menor")),"Moderado",IF(OR(AND(AA93="Muy Baja",AC93="Mayor"),AND(AA93="Baja",AC93="Mayor"),AND(AA93="Media",AC93="Mayor"),AND(AA93="Alta",AC93="Moderado"),AND(AA93="Alta",AC93="Mayor"),AND(AA93="Muy Alta",AC93="Leve"),AND(AA93="Muy Alta",AC93="Menor"),AND(AA93="Muy Alta",AC93="Moderado"),AND(AA93="Muy Alta",AC93="Mayor")),"Alto",IF(OR(AND(AA93="Muy Baja",AC93="Catastrófico"),AND(AA93="Baja",AC93="Catastrófico"),AND(AA93="Media",AC93="Catastrófico"),AND(AA93="Alta",AC93="Catastrófico"),AND(AA93="Muy Alta",AC93="Catastrófico")),"Extremo","")))),"")</f>
        <v/>
      </c>
      <c r="AF93" s="116"/>
      <c r="AG93" s="121"/>
      <c r="AH93" s="122"/>
      <c r="AI93" s="123"/>
      <c r="AJ93" s="123"/>
      <c r="AK93" s="121"/>
      <c r="AL93" s="122"/>
    </row>
    <row r="94" spans="1:38" x14ac:dyDescent="0.3">
      <c r="A94" s="222"/>
      <c r="B94" s="139"/>
      <c r="C94" s="139"/>
      <c r="D94" s="223"/>
      <c r="E94" s="213"/>
      <c r="F94" s="141"/>
      <c r="G94" s="223"/>
      <c r="H94" s="140"/>
      <c r="I94" s="224"/>
      <c r="J94" s="220"/>
      <c r="K94" s="219"/>
      <c r="L94" s="218"/>
      <c r="M94" s="219">
        <f t="shared" ref="M94:M98" ca="1" si="98">IF(NOT(ISERROR(MATCH(L94,_xlfn.ANCHORARRAY(E105),0))),K107&amp;"Por favor no seleccionar los criterios de impacto",L94)</f>
        <v>0</v>
      </c>
      <c r="N94" s="220"/>
      <c r="O94" s="219"/>
      <c r="P94" s="221"/>
      <c r="Q94" s="113">
        <v>2</v>
      </c>
      <c r="R94" s="114"/>
      <c r="S94" s="115" t="str">
        <f>IF(OR(T94="Preventivo",T94="Detectivo"),"Probabilidad",IF(T94="Correctivo","Impacto",""))</f>
        <v/>
      </c>
      <c r="T94" s="116"/>
      <c r="U94" s="116"/>
      <c r="V94" s="117" t="str">
        <f t="shared" ref="V94:V98" si="99">IF(AND(T94="Preventivo",U94="Automático"),"50%",IF(AND(T94="Preventivo",U94="Manual"),"40%",IF(AND(T94="Detectivo",U94="Automático"),"40%",IF(AND(T94="Detectivo",U94="Manual"),"30%",IF(AND(T94="Correctivo",U94="Automático"),"35%",IF(AND(T94="Correctivo",U94="Manual"),"25%",""))))))</f>
        <v/>
      </c>
      <c r="W94" s="116"/>
      <c r="X94" s="116"/>
      <c r="Y94" s="116"/>
      <c r="Z94" s="118" t="str">
        <f>IFERROR(IF(AND(S93="Probabilidad",S94="Probabilidad"),(AB93-(+AB93*V94)),IF(S94="Probabilidad",(K93-(+K93*V94)),IF(S94="Impacto",AB93,""))),"")</f>
        <v/>
      </c>
      <c r="AA94" s="119" t="str">
        <f t="shared" ref="AA94:AA96" si="100">IFERROR(IF(Z94="","",IF(Z94&lt;=0.2,"Muy Baja",IF(Z94&lt;=0.4,"Baja",IF(Z94&lt;=0.6,"Media",IF(Z94&lt;=0.8,"Alta","Muy Alta"))))),"")</f>
        <v/>
      </c>
      <c r="AB94" s="117" t="str">
        <f t="shared" ref="AB94:AB98" si="101">+Z94</f>
        <v/>
      </c>
      <c r="AC94" s="119" t="str">
        <f t="shared" ref="AC94:AC98" si="102">IFERROR(IF(AD94="","",IF(AD94&lt;=0.2,"Leve",IF(AD94&lt;=0.4,"Menor",IF(AD94&lt;=0.6,"Moderado",IF(AD94&lt;=0.8,"Mayor","Catastrófico"))))),"")</f>
        <v/>
      </c>
      <c r="AD94" s="117" t="str">
        <f>IFERROR(IF(AND(S93="Impacto",S94="Impacto"),(AD87-(+AD87*V94)),IF(S94="Impacto",($O$27-(+$O$27*V94)),IF(S94="Probabilidad",AD87,""))),"")</f>
        <v/>
      </c>
      <c r="AE94" s="120" t="str">
        <f t="shared" ref="AE94:AE95" si="103">IFERROR(IF(OR(AND(AA94="Muy Baja",AC94="Leve"),AND(AA94="Muy Baja",AC94="Menor"),AND(AA94="Baja",AC94="Leve")),"Bajo",IF(OR(AND(AA94="Muy baja",AC94="Moderado"),AND(AA94="Baja",AC94="Menor"),AND(AA94="Baja",AC94="Moderado"),AND(AA94="Media",AC94="Leve"),AND(AA94="Media",AC94="Menor"),AND(AA94="Media",AC94="Moderado"),AND(AA94="Alta",AC94="Leve"),AND(AA94="Alta",AC94="Menor")),"Moderado",IF(OR(AND(AA94="Muy Baja",AC94="Mayor"),AND(AA94="Baja",AC94="Mayor"),AND(AA94="Media",AC94="Mayor"),AND(AA94="Alta",AC94="Moderado"),AND(AA94="Alta",AC94="Mayor"),AND(AA94="Muy Alta",AC94="Leve"),AND(AA94="Muy Alta",AC94="Menor"),AND(AA94="Muy Alta",AC94="Moderado"),AND(AA94="Muy Alta",AC94="Mayor")),"Alto",IF(OR(AND(AA94="Muy Baja",AC94="Catastrófico"),AND(AA94="Baja",AC94="Catastrófico"),AND(AA94="Media",AC94="Catastrófico"),AND(AA94="Alta",AC94="Catastrófico"),AND(AA94="Muy Alta",AC94="Catastrófico")),"Extremo","")))),"")</f>
        <v/>
      </c>
      <c r="AF94" s="116"/>
      <c r="AG94" s="121"/>
      <c r="AH94" s="122"/>
      <c r="AI94" s="123"/>
      <c r="AJ94" s="123"/>
      <c r="AK94" s="121"/>
      <c r="AL94" s="122"/>
    </row>
    <row r="95" spans="1:38" x14ac:dyDescent="0.3">
      <c r="A95" s="222"/>
      <c r="B95" s="139"/>
      <c r="C95" s="139"/>
      <c r="D95" s="223"/>
      <c r="E95" s="213"/>
      <c r="F95" s="141"/>
      <c r="G95" s="223"/>
      <c r="H95" s="140"/>
      <c r="I95" s="224"/>
      <c r="J95" s="220"/>
      <c r="K95" s="219"/>
      <c r="L95" s="218"/>
      <c r="M95" s="219">
        <f t="shared" ca="1" si="98"/>
        <v>0</v>
      </c>
      <c r="N95" s="220"/>
      <c r="O95" s="219"/>
      <c r="P95" s="221"/>
      <c r="Q95" s="113">
        <v>3</v>
      </c>
      <c r="R95" s="126"/>
      <c r="S95" s="115" t="str">
        <f>IF(OR(T95="Preventivo",T95="Detectivo"),"Probabilidad",IF(T95="Correctivo","Impacto",""))</f>
        <v/>
      </c>
      <c r="T95" s="116"/>
      <c r="U95" s="116"/>
      <c r="V95" s="117" t="str">
        <f t="shared" si="99"/>
        <v/>
      </c>
      <c r="W95" s="116"/>
      <c r="X95" s="116"/>
      <c r="Y95" s="116"/>
      <c r="Z95" s="118" t="str">
        <f>IFERROR(IF(AND(S94="Probabilidad",S95="Probabilidad"),(AB94-(+AB94*V95)),IF(AND(S94="Impacto",S95="Probabilidad"),(AB93-(+AB93*V95)),IF(S95="Impacto",AB94,""))),"")</f>
        <v/>
      </c>
      <c r="AA95" s="119" t="str">
        <f t="shared" si="100"/>
        <v/>
      </c>
      <c r="AB95" s="117" t="str">
        <f t="shared" si="101"/>
        <v/>
      </c>
      <c r="AC95" s="119" t="str">
        <f t="shared" si="102"/>
        <v/>
      </c>
      <c r="AD95" s="117" t="str">
        <f>IFERROR(IF(AND(S94="Impacto",S95="Impacto"),(AD94-(+AD94*V95)),IF(AND(S94="Probabilidad",S95="Impacto"),(AD93-(+AD93*V95)),IF(S95="Probabilidad",AD94,""))),"")</f>
        <v/>
      </c>
      <c r="AE95" s="120" t="str">
        <f t="shared" si="103"/>
        <v/>
      </c>
      <c r="AF95" s="116"/>
      <c r="AG95" s="121"/>
      <c r="AH95" s="122"/>
      <c r="AI95" s="123"/>
      <c r="AJ95" s="123"/>
      <c r="AK95" s="121"/>
      <c r="AL95" s="122"/>
    </row>
    <row r="96" spans="1:38" x14ac:dyDescent="0.3">
      <c r="A96" s="222"/>
      <c r="B96" s="139"/>
      <c r="C96" s="139"/>
      <c r="D96" s="223"/>
      <c r="E96" s="213"/>
      <c r="F96" s="141"/>
      <c r="G96" s="223"/>
      <c r="H96" s="140"/>
      <c r="I96" s="224"/>
      <c r="J96" s="220"/>
      <c r="K96" s="219"/>
      <c r="L96" s="218"/>
      <c r="M96" s="219">
        <f t="shared" ca="1" si="98"/>
        <v>0</v>
      </c>
      <c r="N96" s="220"/>
      <c r="O96" s="219"/>
      <c r="P96" s="221"/>
      <c r="Q96" s="113">
        <v>4</v>
      </c>
      <c r="R96" s="114"/>
      <c r="S96" s="115" t="str">
        <f t="shared" ref="S96:S98" si="104">IF(OR(T96="Preventivo",T96="Detectivo"),"Probabilidad",IF(T96="Correctivo","Impacto",""))</f>
        <v/>
      </c>
      <c r="T96" s="116"/>
      <c r="U96" s="116"/>
      <c r="V96" s="117" t="str">
        <f t="shared" si="99"/>
        <v/>
      </c>
      <c r="W96" s="116"/>
      <c r="X96" s="116"/>
      <c r="Y96" s="116"/>
      <c r="Z96" s="118" t="str">
        <f t="shared" ref="Z96:Z98" si="105">IFERROR(IF(AND(S95="Probabilidad",S96="Probabilidad"),(AB95-(+AB95*V96)),IF(AND(S95="Impacto",S96="Probabilidad"),(AB94-(+AB94*V96)),IF(S96="Impacto",AB95,""))),"")</f>
        <v/>
      </c>
      <c r="AA96" s="119" t="str">
        <f t="shared" si="100"/>
        <v/>
      </c>
      <c r="AB96" s="117" t="str">
        <f t="shared" si="101"/>
        <v/>
      </c>
      <c r="AC96" s="119" t="str">
        <f t="shared" si="102"/>
        <v/>
      </c>
      <c r="AD96" s="117" t="str">
        <f t="shared" ref="AD96:AD98" si="106">IFERROR(IF(AND(S95="Impacto",S96="Impacto"),(AD95-(+AD95*V96)),IF(AND(S95="Probabilidad",S96="Impacto"),(AD94-(+AD94*V96)),IF(S96="Probabilidad",AD95,""))),"")</f>
        <v/>
      </c>
      <c r="AE96" s="120" t="str">
        <f>IFERROR(IF(OR(AND(AA96="Muy Baja",AC96="Leve"),AND(AA96="Muy Baja",AC96="Menor"),AND(AA96="Baja",AC96="Leve")),"Bajo",IF(OR(AND(AA96="Muy baja",AC96="Moderado"),AND(AA96="Baja",AC96="Menor"),AND(AA96="Baja",AC96="Moderado"),AND(AA96="Media",AC96="Leve"),AND(AA96="Media",AC96="Menor"),AND(AA96="Media",AC96="Moderado"),AND(AA96="Alta",AC96="Leve"),AND(AA96="Alta",AC96="Menor")),"Moderado",IF(OR(AND(AA96="Muy Baja",AC96="Mayor"),AND(AA96="Baja",AC96="Mayor"),AND(AA96="Media",AC96="Mayor"),AND(AA96="Alta",AC96="Moderado"),AND(AA96="Alta",AC96="Mayor"),AND(AA96="Muy Alta",AC96="Leve"),AND(AA96="Muy Alta",AC96="Menor"),AND(AA96="Muy Alta",AC96="Moderado"),AND(AA96="Muy Alta",AC96="Mayor")),"Alto",IF(OR(AND(AA96="Muy Baja",AC96="Catastrófico"),AND(AA96="Baja",AC96="Catastrófico"),AND(AA96="Media",AC96="Catastrófico"),AND(AA96="Alta",AC96="Catastrófico"),AND(AA96="Muy Alta",AC96="Catastrófico")),"Extremo","")))),"")</f>
        <v/>
      </c>
      <c r="AF96" s="116"/>
      <c r="AG96" s="121"/>
      <c r="AH96" s="122"/>
      <c r="AI96" s="123"/>
      <c r="AJ96" s="123"/>
      <c r="AK96" s="121"/>
      <c r="AL96" s="122"/>
    </row>
    <row r="97" spans="1:38" x14ac:dyDescent="0.3">
      <c r="A97" s="222"/>
      <c r="B97" s="139"/>
      <c r="C97" s="139"/>
      <c r="D97" s="223"/>
      <c r="E97" s="213"/>
      <c r="F97" s="141"/>
      <c r="G97" s="223"/>
      <c r="H97" s="140"/>
      <c r="I97" s="224"/>
      <c r="J97" s="220"/>
      <c r="K97" s="219"/>
      <c r="L97" s="218"/>
      <c r="M97" s="219">
        <f t="shared" ca="1" si="98"/>
        <v>0</v>
      </c>
      <c r="N97" s="220"/>
      <c r="O97" s="219"/>
      <c r="P97" s="221"/>
      <c r="Q97" s="113">
        <v>5</v>
      </c>
      <c r="R97" s="114"/>
      <c r="S97" s="115" t="str">
        <f t="shared" si="104"/>
        <v/>
      </c>
      <c r="T97" s="116"/>
      <c r="U97" s="116"/>
      <c r="V97" s="117" t="str">
        <f t="shared" si="99"/>
        <v/>
      </c>
      <c r="W97" s="116"/>
      <c r="X97" s="116"/>
      <c r="Y97" s="116"/>
      <c r="Z97" s="127" t="str">
        <f t="shared" si="105"/>
        <v/>
      </c>
      <c r="AA97" s="119" t="str">
        <f>IFERROR(IF(Z97="","",IF(Z97&lt;=0.2,"Muy Baja",IF(Z97&lt;=0.4,"Baja",IF(Z97&lt;=0.6,"Media",IF(Z97&lt;=0.8,"Alta","Muy Alta"))))),"")</f>
        <v/>
      </c>
      <c r="AB97" s="117" t="str">
        <f t="shared" si="101"/>
        <v/>
      </c>
      <c r="AC97" s="119" t="str">
        <f t="shared" si="102"/>
        <v/>
      </c>
      <c r="AD97" s="117" t="str">
        <f t="shared" si="106"/>
        <v/>
      </c>
      <c r="AE97" s="120" t="str">
        <f t="shared" ref="AE97:AE98" si="107">IFERROR(IF(OR(AND(AA97="Muy Baja",AC97="Leve"),AND(AA97="Muy Baja",AC97="Menor"),AND(AA97="Baja",AC97="Leve")),"Bajo",IF(OR(AND(AA97="Muy baja",AC97="Moderado"),AND(AA97="Baja",AC97="Menor"),AND(AA97="Baja",AC97="Moderado"),AND(AA97="Media",AC97="Leve"),AND(AA97="Media",AC97="Menor"),AND(AA97="Media",AC97="Moderado"),AND(AA97="Alta",AC97="Leve"),AND(AA97="Alta",AC97="Menor")),"Moderado",IF(OR(AND(AA97="Muy Baja",AC97="Mayor"),AND(AA97="Baja",AC97="Mayor"),AND(AA97="Media",AC97="Mayor"),AND(AA97="Alta",AC97="Moderado"),AND(AA97="Alta",AC97="Mayor"),AND(AA97="Muy Alta",AC97="Leve"),AND(AA97="Muy Alta",AC97="Menor"),AND(AA97="Muy Alta",AC97="Moderado"),AND(AA97="Muy Alta",AC97="Mayor")),"Alto",IF(OR(AND(AA97="Muy Baja",AC97="Catastrófico"),AND(AA97="Baja",AC97="Catastrófico"),AND(AA97="Media",AC97="Catastrófico"),AND(AA97="Alta",AC97="Catastrófico"),AND(AA97="Muy Alta",AC97="Catastrófico")),"Extremo","")))),"")</f>
        <v/>
      </c>
      <c r="AF97" s="116"/>
      <c r="AG97" s="121"/>
      <c r="AH97" s="122"/>
      <c r="AI97" s="123"/>
      <c r="AJ97" s="123"/>
      <c r="AK97" s="121"/>
      <c r="AL97" s="122"/>
    </row>
    <row r="98" spans="1:38" x14ac:dyDescent="0.3">
      <c r="A98" s="222"/>
      <c r="B98" s="139"/>
      <c r="C98" s="139"/>
      <c r="D98" s="223"/>
      <c r="E98" s="213"/>
      <c r="F98" s="141"/>
      <c r="G98" s="223"/>
      <c r="H98" s="140"/>
      <c r="I98" s="224"/>
      <c r="J98" s="220"/>
      <c r="K98" s="219"/>
      <c r="L98" s="218"/>
      <c r="M98" s="219">
        <f t="shared" ca="1" si="98"/>
        <v>0</v>
      </c>
      <c r="N98" s="220"/>
      <c r="O98" s="219"/>
      <c r="P98" s="221"/>
      <c r="Q98" s="113">
        <v>6</v>
      </c>
      <c r="R98" s="114"/>
      <c r="S98" s="115" t="str">
        <f t="shared" si="104"/>
        <v/>
      </c>
      <c r="T98" s="116"/>
      <c r="U98" s="116"/>
      <c r="V98" s="117" t="str">
        <f t="shared" si="99"/>
        <v/>
      </c>
      <c r="W98" s="116"/>
      <c r="X98" s="116"/>
      <c r="Y98" s="116"/>
      <c r="Z98" s="118" t="str">
        <f t="shared" si="105"/>
        <v/>
      </c>
      <c r="AA98" s="119" t="str">
        <f t="shared" ref="AA98" si="108">IFERROR(IF(Z98="","",IF(Z98&lt;=0.2,"Muy Baja",IF(Z98&lt;=0.4,"Baja",IF(Z98&lt;=0.6,"Media",IF(Z98&lt;=0.8,"Alta","Muy Alta"))))),"")</f>
        <v/>
      </c>
      <c r="AB98" s="117" t="str">
        <f t="shared" si="101"/>
        <v/>
      </c>
      <c r="AC98" s="119" t="str">
        <f t="shared" si="102"/>
        <v/>
      </c>
      <c r="AD98" s="117" t="str">
        <f t="shared" si="106"/>
        <v/>
      </c>
      <c r="AE98" s="120" t="str">
        <f t="shared" si="107"/>
        <v/>
      </c>
      <c r="AF98" s="116"/>
      <c r="AG98" s="121"/>
      <c r="AH98" s="122"/>
      <c r="AI98" s="123"/>
      <c r="AJ98" s="123"/>
      <c r="AK98" s="121"/>
      <c r="AL98" s="122"/>
    </row>
    <row r="99" spans="1:38" x14ac:dyDescent="0.3">
      <c r="A99" s="222">
        <v>5</v>
      </c>
      <c r="B99" s="139"/>
      <c r="C99" s="139"/>
      <c r="D99" s="223"/>
      <c r="E99" s="213"/>
      <c r="F99" s="141"/>
      <c r="G99" s="223"/>
      <c r="H99" s="140"/>
      <c r="I99" s="224"/>
      <c r="J99" s="220" t="str">
        <f>IF(I99&lt;=0,"",IF(I99&lt;=2,"Muy Baja",IF(I99&lt;=24,"Baja",IF(I99&lt;=500,"Media",IF(I99&lt;=5000,"Alta","Muy Alta")))))</f>
        <v/>
      </c>
      <c r="K99" s="219" t="str">
        <f>IF(J99="","",IF(J99="Muy Baja",0.2,IF(J99="Baja",0.4,IF(J99="Media",0.6,IF(J99="Alta",0.8,IF(J99="Muy Alta",1,))))))</f>
        <v/>
      </c>
      <c r="L99" s="218"/>
      <c r="M99" s="219">
        <f>IF(NOT(ISERROR(MATCH(L99,'Tabla Impacto'!$B$221:$B$223,0))),'Tabla Impacto'!$F$223&amp;"Por favor no seleccionar los criterios de impacto(Afectación Económica o presupuestal y Pérdida Reputacional)",L99)</f>
        <v>0</v>
      </c>
      <c r="N99" s="220" t="str">
        <f>IF(OR(M99='Tabla Impacto'!$C$11,M99='Tabla Impacto'!$D$11),"Leve",IF(OR(M99='Tabla Impacto'!$C$12,M99='Tabla Impacto'!$D$12),"Menor",IF(OR(M99='Tabla Impacto'!$C$13,M99='Tabla Impacto'!$D$13),"Moderado",IF(OR(M99='Tabla Impacto'!$C$14,M99='Tabla Impacto'!$D$14),"Mayor",IF(OR(M99='Tabla Impacto'!$C$15,M99='Tabla Impacto'!$D$15),"Catastrófico","")))))</f>
        <v/>
      </c>
      <c r="O99" s="219" t="str">
        <f>IF(N99="","",IF(N99="Leve",0.2,IF(N99="Menor",0.4,IF(N99="Moderado",0.6,IF(N99="Mayor",0.8,IF(N99="Catastrófico",1,))))))</f>
        <v/>
      </c>
      <c r="P99" s="221" t="str">
        <f>IF(OR(AND(J99="Muy Baja",N99="Leve"),AND(J99="Muy Baja",N99="Menor"),AND(J99="Baja",N99="Leve")),"Bajo",IF(OR(AND(J99="Muy baja",N99="Moderado"),AND(J99="Baja",N99="Menor"),AND(J99="Baja",N99="Moderado"),AND(J99="Media",N99="Leve"),AND(J99="Media",N99="Menor"),AND(J99="Media",N99="Moderado"),AND(J99="Alta",N99="Leve"),AND(J99="Alta",N99="Menor")),"Moderado",IF(OR(AND(J99="Muy Baja",N99="Mayor"),AND(J99="Baja",N99="Mayor"),AND(J99="Media",N99="Mayor"),AND(J99="Alta",N99="Moderado"),AND(J99="Alta",N99="Mayor"),AND(J99="Muy Alta",N99="Leve"),AND(J99="Muy Alta",N99="Menor"),AND(J99="Muy Alta",N99="Moderado"),AND(J99="Muy Alta",N99="Mayor")),"Alto",IF(OR(AND(J99="Muy Baja",N99="Catastrófico"),AND(J99="Baja",N99="Catastrófico"),AND(J99="Media",N99="Catastrófico"),AND(J99="Alta",N99="Catastrófico"),AND(J99="Muy Alta",N99="Catastrófico")),"Extremo",""))))</f>
        <v/>
      </c>
      <c r="Q99" s="113">
        <v>1</v>
      </c>
      <c r="R99" s="114"/>
      <c r="S99" s="115" t="str">
        <f>IF(OR(T99="Preventivo",T99="Detectivo"),"Probabilidad",IF(T99="Correctivo","Impacto",""))</f>
        <v/>
      </c>
      <c r="T99" s="116"/>
      <c r="U99" s="116"/>
      <c r="V99" s="117" t="str">
        <f>IF(AND(T99="Preventivo",U99="Automático"),"50%",IF(AND(T99="Preventivo",U99="Manual"),"40%",IF(AND(T99="Detectivo",U99="Automático"),"40%",IF(AND(T99="Detectivo",U99="Manual"),"30%",IF(AND(T99="Correctivo",U99="Automático"),"35%",IF(AND(T99="Correctivo",U99="Manual"),"25%",""))))))</f>
        <v/>
      </c>
      <c r="W99" s="116"/>
      <c r="X99" s="116"/>
      <c r="Y99" s="116"/>
      <c r="Z99" s="118" t="str">
        <f>IFERROR(IF(S99="Probabilidad",(K99-(+K99*V99)),IF(S99="Impacto",K99,"")),"")</f>
        <v/>
      </c>
      <c r="AA99" s="119" t="str">
        <f>IFERROR(IF(Z99="","",IF(Z99&lt;=0.2,"Muy Baja",IF(Z99&lt;=0.4,"Baja",IF(Z99&lt;=0.6,"Media",IF(Z99&lt;=0.8,"Alta","Muy Alta"))))),"")</f>
        <v/>
      </c>
      <c r="AB99" s="117" t="str">
        <f>+Z99</f>
        <v/>
      </c>
      <c r="AC99" s="119" t="str">
        <f>IFERROR(IF(AD99="","",IF(AD99&lt;=0.2,"Leve",IF(AD99&lt;=0.4,"Menor",IF(AD99&lt;=0.6,"Moderado",IF(AD99&lt;=0.8,"Mayor","Catastrófico"))))),"")</f>
        <v/>
      </c>
      <c r="AD99" s="117" t="str">
        <f>IFERROR(IF(S99="Impacto",(O99-(+O99*V99)),IF(S99="Probabilidad",O99,"")),"")</f>
        <v/>
      </c>
      <c r="AE99" s="120" t="str">
        <f>IFERROR(IF(OR(AND(AA99="Muy Baja",AC99="Leve"),AND(AA99="Muy Baja",AC99="Menor"),AND(AA99="Baja",AC99="Leve")),"Bajo",IF(OR(AND(AA99="Muy baja",AC99="Moderado"),AND(AA99="Baja",AC99="Menor"),AND(AA99="Baja",AC99="Moderado"),AND(AA99="Media",AC99="Leve"),AND(AA99="Media",AC99="Menor"),AND(AA99="Media",AC99="Moderado"),AND(AA99="Alta",AC99="Leve"),AND(AA99="Alta",AC99="Menor")),"Moderado",IF(OR(AND(AA99="Muy Baja",AC99="Mayor"),AND(AA99="Baja",AC99="Mayor"),AND(AA99="Media",AC99="Mayor"),AND(AA99="Alta",AC99="Moderado"),AND(AA99="Alta",AC99="Mayor"),AND(AA99="Muy Alta",AC99="Leve"),AND(AA99="Muy Alta",AC99="Menor"),AND(AA99="Muy Alta",AC99="Moderado"),AND(AA99="Muy Alta",AC99="Mayor")),"Alto",IF(OR(AND(AA99="Muy Baja",AC99="Catastrófico"),AND(AA99="Baja",AC99="Catastrófico"),AND(AA99="Media",AC99="Catastrófico"),AND(AA99="Alta",AC99="Catastrófico"),AND(AA99="Muy Alta",AC99="Catastrófico")),"Extremo","")))),"")</f>
        <v/>
      </c>
      <c r="AF99" s="116"/>
      <c r="AG99" s="121"/>
      <c r="AH99" s="122"/>
      <c r="AI99" s="123"/>
      <c r="AJ99" s="123"/>
      <c r="AK99" s="121"/>
      <c r="AL99" s="122"/>
    </row>
    <row r="100" spans="1:38" x14ac:dyDescent="0.3">
      <c r="A100" s="222"/>
      <c r="B100" s="139"/>
      <c r="C100" s="139"/>
      <c r="D100" s="223"/>
      <c r="E100" s="213"/>
      <c r="F100" s="141"/>
      <c r="G100" s="223"/>
      <c r="H100" s="140"/>
      <c r="I100" s="224"/>
      <c r="J100" s="220"/>
      <c r="K100" s="219"/>
      <c r="L100" s="218"/>
      <c r="M100" s="219">
        <f t="shared" ref="M100:M104" ca="1" si="109">IF(NOT(ISERROR(MATCH(L100,_xlfn.ANCHORARRAY(E111),0))),K113&amp;"Por favor no seleccionar los criterios de impacto",L100)</f>
        <v>0</v>
      </c>
      <c r="N100" s="220"/>
      <c r="O100" s="219"/>
      <c r="P100" s="221"/>
      <c r="Q100" s="113">
        <v>2</v>
      </c>
      <c r="R100" s="114"/>
      <c r="S100" s="115" t="str">
        <f>IF(OR(T100="Preventivo",T100="Detectivo"),"Probabilidad",IF(T100="Correctivo","Impacto",""))</f>
        <v/>
      </c>
      <c r="T100" s="116"/>
      <c r="U100" s="116"/>
      <c r="V100" s="117" t="str">
        <f t="shared" ref="V100:V104" si="110">IF(AND(T100="Preventivo",U100="Automático"),"50%",IF(AND(T100="Preventivo",U100="Manual"),"40%",IF(AND(T100="Detectivo",U100="Automático"),"40%",IF(AND(T100="Detectivo",U100="Manual"),"30%",IF(AND(T100="Correctivo",U100="Automático"),"35%",IF(AND(T100="Correctivo",U100="Manual"),"25%",""))))))</f>
        <v/>
      </c>
      <c r="W100" s="116"/>
      <c r="X100" s="116"/>
      <c r="Y100" s="116"/>
      <c r="Z100" s="118" t="str">
        <f>IFERROR(IF(AND(S99="Probabilidad",S100="Probabilidad"),(AB99-(+AB99*V100)),IF(S100="Probabilidad",(K99-(+K99*V100)),IF(S100="Impacto",AB99,""))),"")</f>
        <v/>
      </c>
      <c r="AA100" s="119" t="str">
        <f t="shared" ref="AA100:AA104" si="111">IFERROR(IF(Z100="","",IF(Z100&lt;=0.2,"Muy Baja",IF(Z100&lt;=0.4,"Baja",IF(Z100&lt;=0.6,"Media",IF(Z100&lt;=0.8,"Alta","Muy Alta"))))),"")</f>
        <v/>
      </c>
      <c r="AB100" s="117" t="str">
        <f t="shared" ref="AB100:AB104" si="112">+Z100</f>
        <v/>
      </c>
      <c r="AC100" s="119" t="str">
        <f t="shared" ref="AC100:AC104" si="113">IFERROR(IF(AD100="","",IF(AD100&lt;=0.2,"Leve",IF(AD100&lt;=0.4,"Menor",IF(AD100&lt;=0.6,"Moderado",IF(AD100&lt;=0.8,"Mayor","Catastrófico"))))),"")</f>
        <v/>
      </c>
      <c r="AD100" s="117" t="str">
        <f>IFERROR(IF(AND(S99="Impacto",S100="Impacto"),(AD93-(+AD93*V100)),IF(S100="Impacto",($O$39-(+$O$39*V100)),IF(S100="Probabilidad",AD93,""))),"")</f>
        <v/>
      </c>
      <c r="AE100" s="120" t="str">
        <f t="shared" ref="AE100:AE101" si="114">IFERROR(IF(OR(AND(AA100="Muy Baja",AC100="Leve"),AND(AA100="Muy Baja",AC100="Menor"),AND(AA100="Baja",AC100="Leve")),"Bajo",IF(OR(AND(AA100="Muy baja",AC100="Moderado"),AND(AA100="Baja",AC100="Menor"),AND(AA100="Baja",AC100="Moderado"),AND(AA100="Media",AC100="Leve"),AND(AA100="Media",AC100="Menor"),AND(AA100="Media",AC100="Moderado"),AND(AA100="Alta",AC100="Leve"),AND(AA100="Alta",AC100="Menor")),"Moderado",IF(OR(AND(AA100="Muy Baja",AC100="Mayor"),AND(AA100="Baja",AC100="Mayor"),AND(AA100="Media",AC100="Mayor"),AND(AA100="Alta",AC100="Moderado"),AND(AA100="Alta",AC100="Mayor"),AND(AA100="Muy Alta",AC100="Leve"),AND(AA100="Muy Alta",AC100="Menor"),AND(AA100="Muy Alta",AC100="Moderado"),AND(AA100="Muy Alta",AC100="Mayor")),"Alto",IF(OR(AND(AA100="Muy Baja",AC100="Catastrófico"),AND(AA100="Baja",AC100="Catastrófico"),AND(AA100="Media",AC100="Catastrófico"),AND(AA100="Alta",AC100="Catastrófico"),AND(AA100="Muy Alta",AC100="Catastrófico")),"Extremo","")))),"")</f>
        <v/>
      </c>
      <c r="AF100" s="116"/>
      <c r="AG100" s="121"/>
      <c r="AH100" s="122"/>
      <c r="AI100" s="123"/>
      <c r="AJ100" s="123"/>
      <c r="AK100" s="121"/>
      <c r="AL100" s="122"/>
    </row>
    <row r="101" spans="1:38" x14ac:dyDescent="0.3">
      <c r="A101" s="222"/>
      <c r="B101" s="139"/>
      <c r="C101" s="139"/>
      <c r="D101" s="223"/>
      <c r="E101" s="213"/>
      <c r="F101" s="141"/>
      <c r="G101" s="223"/>
      <c r="H101" s="140"/>
      <c r="I101" s="224"/>
      <c r="J101" s="220"/>
      <c r="K101" s="219"/>
      <c r="L101" s="218"/>
      <c r="M101" s="219">
        <f t="shared" ca="1" si="109"/>
        <v>0</v>
      </c>
      <c r="N101" s="220"/>
      <c r="O101" s="219"/>
      <c r="P101" s="221"/>
      <c r="Q101" s="113">
        <v>3</v>
      </c>
      <c r="R101" s="126"/>
      <c r="S101" s="115" t="str">
        <f>IF(OR(T101="Preventivo",T101="Detectivo"),"Probabilidad",IF(T101="Correctivo","Impacto",""))</f>
        <v/>
      </c>
      <c r="T101" s="116"/>
      <c r="U101" s="116"/>
      <c r="V101" s="117" t="str">
        <f t="shared" si="110"/>
        <v/>
      </c>
      <c r="W101" s="116"/>
      <c r="X101" s="116"/>
      <c r="Y101" s="116"/>
      <c r="Z101" s="118" t="str">
        <f>IFERROR(IF(AND(S100="Probabilidad",S101="Probabilidad"),(AB100-(+AB100*V101)),IF(AND(S100="Impacto",S101="Probabilidad"),(AB99-(+AB99*V101)),IF(S101="Impacto",AB100,""))),"")</f>
        <v/>
      </c>
      <c r="AA101" s="119" t="str">
        <f t="shared" si="111"/>
        <v/>
      </c>
      <c r="AB101" s="117" t="str">
        <f t="shared" si="112"/>
        <v/>
      </c>
      <c r="AC101" s="119" t="str">
        <f t="shared" si="113"/>
        <v/>
      </c>
      <c r="AD101" s="117" t="str">
        <f>IFERROR(IF(AND(S100="Impacto",S101="Impacto"),(AD100-(+AD100*V101)),IF(AND(S100="Probabilidad",S101="Impacto"),(AD99-(+AD99*V101)),IF(S101="Probabilidad",AD100,""))),"")</f>
        <v/>
      </c>
      <c r="AE101" s="120" t="str">
        <f t="shared" si="114"/>
        <v/>
      </c>
      <c r="AF101" s="116"/>
      <c r="AG101" s="121"/>
      <c r="AH101" s="122"/>
      <c r="AI101" s="123"/>
      <c r="AJ101" s="123"/>
      <c r="AK101" s="121"/>
      <c r="AL101" s="122"/>
    </row>
    <row r="102" spans="1:38" x14ac:dyDescent="0.3">
      <c r="A102" s="222"/>
      <c r="B102" s="139"/>
      <c r="C102" s="139"/>
      <c r="D102" s="223"/>
      <c r="E102" s="213"/>
      <c r="F102" s="141"/>
      <c r="G102" s="223"/>
      <c r="H102" s="140"/>
      <c r="I102" s="224"/>
      <c r="J102" s="220"/>
      <c r="K102" s="219"/>
      <c r="L102" s="218"/>
      <c r="M102" s="219">
        <f t="shared" ca="1" si="109"/>
        <v>0</v>
      </c>
      <c r="N102" s="220"/>
      <c r="O102" s="219"/>
      <c r="P102" s="221"/>
      <c r="Q102" s="113">
        <v>4</v>
      </c>
      <c r="R102" s="114"/>
      <c r="S102" s="115" t="str">
        <f t="shared" ref="S102:S104" si="115">IF(OR(T102="Preventivo",T102="Detectivo"),"Probabilidad",IF(T102="Correctivo","Impacto",""))</f>
        <v/>
      </c>
      <c r="T102" s="116"/>
      <c r="U102" s="116"/>
      <c r="V102" s="117" t="str">
        <f t="shared" si="110"/>
        <v/>
      </c>
      <c r="W102" s="116"/>
      <c r="X102" s="116"/>
      <c r="Y102" s="116"/>
      <c r="Z102" s="118" t="str">
        <f t="shared" ref="Z102:Z104" si="116">IFERROR(IF(AND(S101="Probabilidad",S102="Probabilidad"),(AB101-(+AB101*V102)),IF(AND(S101="Impacto",S102="Probabilidad"),(AB100-(+AB100*V102)),IF(S102="Impacto",AB101,""))),"")</f>
        <v/>
      </c>
      <c r="AA102" s="119" t="str">
        <f t="shared" si="111"/>
        <v/>
      </c>
      <c r="AB102" s="117" t="str">
        <f t="shared" si="112"/>
        <v/>
      </c>
      <c r="AC102" s="119" t="str">
        <f t="shared" si="113"/>
        <v/>
      </c>
      <c r="AD102" s="117" t="str">
        <f t="shared" ref="AD102:AD104" si="117">IFERROR(IF(AND(S101="Impacto",S102="Impacto"),(AD101-(+AD101*V102)),IF(AND(S101="Probabilidad",S102="Impacto"),(AD100-(+AD100*V102)),IF(S102="Probabilidad",AD101,""))),"")</f>
        <v/>
      </c>
      <c r="AE102" s="120" t="str">
        <f>IFERROR(IF(OR(AND(AA102="Muy Baja",AC102="Leve"),AND(AA102="Muy Baja",AC102="Menor"),AND(AA102="Baja",AC102="Leve")),"Bajo",IF(OR(AND(AA102="Muy baja",AC102="Moderado"),AND(AA102="Baja",AC102="Menor"),AND(AA102="Baja",AC102="Moderado"),AND(AA102="Media",AC102="Leve"),AND(AA102="Media",AC102="Menor"),AND(AA102="Media",AC102="Moderado"),AND(AA102="Alta",AC102="Leve"),AND(AA102="Alta",AC102="Menor")),"Moderado",IF(OR(AND(AA102="Muy Baja",AC102="Mayor"),AND(AA102="Baja",AC102="Mayor"),AND(AA102="Media",AC102="Mayor"),AND(AA102="Alta",AC102="Moderado"),AND(AA102="Alta",AC102="Mayor"),AND(AA102="Muy Alta",AC102="Leve"),AND(AA102="Muy Alta",AC102="Menor"),AND(AA102="Muy Alta",AC102="Moderado"),AND(AA102="Muy Alta",AC102="Mayor")),"Alto",IF(OR(AND(AA102="Muy Baja",AC102="Catastrófico"),AND(AA102="Baja",AC102="Catastrófico"),AND(AA102="Media",AC102="Catastrófico"),AND(AA102="Alta",AC102="Catastrófico"),AND(AA102="Muy Alta",AC102="Catastrófico")),"Extremo","")))),"")</f>
        <v/>
      </c>
      <c r="AF102" s="116"/>
      <c r="AG102" s="121"/>
      <c r="AH102" s="122"/>
      <c r="AI102" s="123"/>
      <c r="AJ102" s="123"/>
      <c r="AK102" s="121"/>
      <c r="AL102" s="122"/>
    </row>
    <row r="103" spans="1:38" x14ac:dyDescent="0.3">
      <c r="A103" s="222"/>
      <c r="B103" s="139"/>
      <c r="C103" s="139"/>
      <c r="D103" s="223"/>
      <c r="E103" s="213"/>
      <c r="F103" s="141"/>
      <c r="G103" s="223"/>
      <c r="H103" s="140"/>
      <c r="I103" s="224"/>
      <c r="J103" s="220"/>
      <c r="K103" s="219"/>
      <c r="L103" s="218"/>
      <c r="M103" s="219">
        <f t="shared" ca="1" si="109"/>
        <v>0</v>
      </c>
      <c r="N103" s="220"/>
      <c r="O103" s="219"/>
      <c r="P103" s="221"/>
      <c r="Q103" s="113">
        <v>5</v>
      </c>
      <c r="R103" s="114"/>
      <c r="S103" s="115" t="str">
        <f t="shared" si="115"/>
        <v/>
      </c>
      <c r="T103" s="116"/>
      <c r="U103" s="116"/>
      <c r="V103" s="117" t="str">
        <f t="shared" si="110"/>
        <v/>
      </c>
      <c r="W103" s="116"/>
      <c r="X103" s="116"/>
      <c r="Y103" s="116"/>
      <c r="Z103" s="118" t="str">
        <f t="shared" si="116"/>
        <v/>
      </c>
      <c r="AA103" s="119" t="str">
        <f t="shared" si="111"/>
        <v/>
      </c>
      <c r="AB103" s="117" t="str">
        <f t="shared" si="112"/>
        <v/>
      </c>
      <c r="AC103" s="119" t="str">
        <f t="shared" si="113"/>
        <v/>
      </c>
      <c r="AD103" s="117" t="str">
        <f t="shared" si="117"/>
        <v/>
      </c>
      <c r="AE103" s="120" t="str">
        <f t="shared" ref="AE103:AE104" si="118">IFERROR(IF(OR(AND(AA103="Muy Baja",AC103="Leve"),AND(AA103="Muy Baja",AC103="Menor"),AND(AA103="Baja",AC103="Leve")),"Bajo",IF(OR(AND(AA103="Muy baja",AC103="Moderado"),AND(AA103="Baja",AC103="Menor"),AND(AA103="Baja",AC103="Moderado"),AND(AA103="Media",AC103="Leve"),AND(AA103="Media",AC103="Menor"),AND(AA103="Media",AC103="Moderado"),AND(AA103="Alta",AC103="Leve"),AND(AA103="Alta",AC103="Menor")),"Moderado",IF(OR(AND(AA103="Muy Baja",AC103="Mayor"),AND(AA103="Baja",AC103="Mayor"),AND(AA103="Media",AC103="Mayor"),AND(AA103="Alta",AC103="Moderado"),AND(AA103="Alta",AC103="Mayor"),AND(AA103="Muy Alta",AC103="Leve"),AND(AA103="Muy Alta",AC103="Menor"),AND(AA103="Muy Alta",AC103="Moderado"),AND(AA103="Muy Alta",AC103="Mayor")),"Alto",IF(OR(AND(AA103="Muy Baja",AC103="Catastrófico"),AND(AA103="Baja",AC103="Catastrófico"),AND(AA103="Media",AC103="Catastrófico"),AND(AA103="Alta",AC103="Catastrófico"),AND(AA103="Muy Alta",AC103="Catastrófico")),"Extremo","")))),"")</f>
        <v/>
      </c>
      <c r="AF103" s="116"/>
      <c r="AG103" s="121"/>
      <c r="AH103" s="122"/>
      <c r="AI103" s="123"/>
      <c r="AJ103" s="123"/>
      <c r="AK103" s="121"/>
      <c r="AL103" s="122"/>
    </row>
    <row r="104" spans="1:38" x14ac:dyDescent="0.3">
      <c r="A104" s="222"/>
      <c r="B104" s="139"/>
      <c r="C104" s="139"/>
      <c r="D104" s="223"/>
      <c r="E104" s="213"/>
      <c r="F104" s="141"/>
      <c r="G104" s="223"/>
      <c r="H104" s="140"/>
      <c r="I104" s="224"/>
      <c r="J104" s="220"/>
      <c r="K104" s="219"/>
      <c r="L104" s="218"/>
      <c r="M104" s="219">
        <f t="shared" ca="1" si="109"/>
        <v>0</v>
      </c>
      <c r="N104" s="220"/>
      <c r="O104" s="219"/>
      <c r="P104" s="221"/>
      <c r="Q104" s="113">
        <v>6</v>
      </c>
      <c r="R104" s="114"/>
      <c r="S104" s="115" t="str">
        <f t="shared" si="115"/>
        <v/>
      </c>
      <c r="T104" s="116"/>
      <c r="U104" s="116"/>
      <c r="V104" s="117" t="str">
        <f t="shared" si="110"/>
        <v/>
      </c>
      <c r="W104" s="116"/>
      <c r="X104" s="116"/>
      <c r="Y104" s="116"/>
      <c r="Z104" s="118" t="str">
        <f t="shared" si="116"/>
        <v/>
      </c>
      <c r="AA104" s="119" t="str">
        <f t="shared" si="111"/>
        <v/>
      </c>
      <c r="AB104" s="117" t="str">
        <f t="shared" si="112"/>
        <v/>
      </c>
      <c r="AC104" s="119" t="str">
        <f t="shared" si="113"/>
        <v/>
      </c>
      <c r="AD104" s="117" t="str">
        <f t="shared" si="117"/>
        <v/>
      </c>
      <c r="AE104" s="120" t="str">
        <f t="shared" si="118"/>
        <v/>
      </c>
      <c r="AF104" s="116"/>
      <c r="AG104" s="121"/>
      <c r="AH104" s="122"/>
      <c r="AI104" s="123"/>
      <c r="AJ104" s="123"/>
      <c r="AK104" s="121"/>
      <c r="AL104" s="122"/>
    </row>
    <row r="105" spans="1:38" x14ac:dyDescent="0.3">
      <c r="A105" s="222">
        <v>6</v>
      </c>
      <c r="B105" s="139"/>
      <c r="C105" s="139"/>
      <c r="D105" s="223"/>
      <c r="E105" s="213"/>
      <c r="F105" s="141"/>
      <c r="G105" s="223"/>
      <c r="H105" s="140"/>
      <c r="I105" s="224"/>
      <c r="J105" s="220" t="str">
        <f>IF(I105&lt;=0,"",IF(I105&lt;=2,"Muy Baja",IF(I105&lt;=24,"Baja",IF(I105&lt;=500,"Media",IF(I105&lt;=5000,"Alta","Muy Alta")))))</f>
        <v/>
      </c>
      <c r="K105" s="219" t="str">
        <f>IF(J105="","",IF(J105="Muy Baja",0.2,IF(J105="Baja",0.4,IF(J105="Media",0.6,IF(J105="Alta",0.8,IF(J105="Muy Alta",1,))))))</f>
        <v/>
      </c>
      <c r="L105" s="218"/>
      <c r="M105" s="219">
        <f>IF(NOT(ISERROR(MATCH(L105,'Tabla Impacto'!$B$221:$B$223,0))),'Tabla Impacto'!$F$223&amp;"Por favor no seleccionar los criterios de impacto(Afectación Económica o presupuestal y Pérdida Reputacional)",L105)</f>
        <v>0</v>
      </c>
      <c r="N105" s="220" t="str">
        <f>IF(OR(M105='Tabla Impacto'!$C$11,M105='Tabla Impacto'!$D$11),"Leve",IF(OR(M105='Tabla Impacto'!$C$12,M105='Tabla Impacto'!$D$12),"Menor",IF(OR(M105='Tabla Impacto'!$C$13,M105='Tabla Impacto'!$D$13),"Moderado",IF(OR(M105='Tabla Impacto'!$C$14,M105='Tabla Impacto'!$D$14),"Mayor",IF(OR(M105='Tabla Impacto'!$C$15,M105='Tabla Impacto'!$D$15),"Catastrófico","")))))</f>
        <v/>
      </c>
      <c r="O105" s="219" t="str">
        <f>IF(N105="","",IF(N105="Leve",0.2,IF(N105="Menor",0.4,IF(N105="Moderado",0.6,IF(N105="Mayor",0.8,IF(N105="Catastrófico",1,))))))</f>
        <v/>
      </c>
      <c r="P105" s="221" t="str">
        <f>IF(OR(AND(J105="Muy Baja",N105="Leve"),AND(J105="Muy Baja",N105="Menor"),AND(J105="Baja",N105="Leve")),"Bajo",IF(OR(AND(J105="Muy baja",N105="Moderado"),AND(J105="Baja",N105="Menor"),AND(J105="Baja",N105="Moderado"),AND(J105="Media",N105="Leve"),AND(J105="Media",N105="Menor"),AND(J105="Media",N105="Moderado"),AND(J105="Alta",N105="Leve"),AND(J105="Alta",N105="Menor")),"Moderado",IF(OR(AND(J105="Muy Baja",N105="Mayor"),AND(J105="Baja",N105="Mayor"),AND(J105="Media",N105="Mayor"),AND(J105="Alta",N105="Moderado"),AND(J105="Alta",N105="Mayor"),AND(J105="Muy Alta",N105="Leve"),AND(J105="Muy Alta",N105="Menor"),AND(J105="Muy Alta",N105="Moderado"),AND(J105="Muy Alta",N105="Mayor")),"Alto",IF(OR(AND(J105="Muy Baja",N105="Catastrófico"),AND(J105="Baja",N105="Catastrófico"),AND(J105="Media",N105="Catastrófico"),AND(J105="Alta",N105="Catastrófico"),AND(J105="Muy Alta",N105="Catastrófico")),"Extremo",""))))</f>
        <v/>
      </c>
      <c r="Q105" s="113">
        <v>1</v>
      </c>
      <c r="R105" s="114"/>
      <c r="S105" s="115" t="str">
        <f>IF(OR(T105="Preventivo",T105="Detectivo"),"Probabilidad",IF(T105="Correctivo","Impacto",""))</f>
        <v/>
      </c>
      <c r="T105" s="116"/>
      <c r="U105" s="116"/>
      <c r="V105" s="117" t="str">
        <f>IF(AND(T105="Preventivo",U105="Automático"),"50%",IF(AND(T105="Preventivo",U105="Manual"),"40%",IF(AND(T105="Detectivo",U105="Automático"),"40%",IF(AND(T105="Detectivo",U105="Manual"),"30%",IF(AND(T105="Correctivo",U105="Automático"),"35%",IF(AND(T105="Correctivo",U105="Manual"),"25%",""))))))</f>
        <v/>
      </c>
      <c r="W105" s="116"/>
      <c r="X105" s="116"/>
      <c r="Y105" s="116"/>
      <c r="Z105" s="118" t="str">
        <f>IFERROR(IF(S105="Probabilidad",(K105-(+K105*V105)),IF(S105="Impacto",K105,"")),"")</f>
        <v/>
      </c>
      <c r="AA105" s="119" t="str">
        <f>IFERROR(IF(Z105="","",IF(Z105&lt;=0.2,"Muy Baja",IF(Z105&lt;=0.4,"Baja",IF(Z105&lt;=0.6,"Media",IF(Z105&lt;=0.8,"Alta","Muy Alta"))))),"")</f>
        <v/>
      </c>
      <c r="AB105" s="117" t="str">
        <f>+Z105</f>
        <v/>
      </c>
      <c r="AC105" s="119" t="str">
        <f>IFERROR(IF(AD105="","",IF(AD105&lt;=0.2,"Leve",IF(AD105&lt;=0.4,"Menor",IF(AD105&lt;=0.6,"Moderado",IF(AD105&lt;=0.8,"Mayor","Catastrófico"))))),"")</f>
        <v/>
      </c>
      <c r="AD105" s="117" t="str">
        <f>IFERROR(IF(S105="Impacto",(O105-(+O105*V105)),IF(S105="Probabilidad",O105,"")),"")</f>
        <v/>
      </c>
      <c r="AE105" s="120" t="str">
        <f>IFERROR(IF(OR(AND(AA105="Muy Baja",AC105="Leve"),AND(AA105="Muy Baja",AC105="Menor"),AND(AA105="Baja",AC105="Leve")),"Bajo",IF(OR(AND(AA105="Muy baja",AC105="Moderado"),AND(AA105="Baja",AC105="Menor"),AND(AA105="Baja",AC105="Moderado"),AND(AA105="Media",AC105="Leve"),AND(AA105="Media",AC105="Menor"),AND(AA105="Media",AC105="Moderado"),AND(AA105="Alta",AC105="Leve"),AND(AA105="Alta",AC105="Menor")),"Moderado",IF(OR(AND(AA105="Muy Baja",AC105="Mayor"),AND(AA105="Baja",AC105="Mayor"),AND(AA105="Media",AC105="Mayor"),AND(AA105="Alta",AC105="Moderado"),AND(AA105="Alta",AC105="Mayor"),AND(AA105="Muy Alta",AC105="Leve"),AND(AA105="Muy Alta",AC105="Menor"),AND(AA105="Muy Alta",AC105="Moderado"),AND(AA105="Muy Alta",AC105="Mayor")),"Alto",IF(OR(AND(AA105="Muy Baja",AC105="Catastrófico"),AND(AA105="Baja",AC105="Catastrófico"),AND(AA105="Media",AC105="Catastrófico"),AND(AA105="Alta",AC105="Catastrófico"),AND(AA105="Muy Alta",AC105="Catastrófico")),"Extremo","")))),"")</f>
        <v/>
      </c>
      <c r="AF105" s="116"/>
      <c r="AG105" s="121"/>
      <c r="AH105" s="122"/>
      <c r="AI105" s="123"/>
      <c r="AJ105" s="123"/>
      <c r="AK105" s="121"/>
      <c r="AL105" s="122"/>
    </row>
    <row r="106" spans="1:38" x14ac:dyDescent="0.3">
      <c r="A106" s="222"/>
      <c r="B106" s="139"/>
      <c r="C106" s="139"/>
      <c r="D106" s="223"/>
      <c r="E106" s="213"/>
      <c r="F106" s="141"/>
      <c r="G106" s="223"/>
      <c r="H106" s="140"/>
      <c r="I106" s="224"/>
      <c r="J106" s="220"/>
      <c r="K106" s="219"/>
      <c r="L106" s="218"/>
      <c r="M106" s="219">
        <f t="shared" ref="M106:M110" ca="1" si="119">IF(NOT(ISERROR(MATCH(L106,_xlfn.ANCHORARRAY(E117),0))),K119&amp;"Por favor no seleccionar los criterios de impacto",L106)</f>
        <v>0</v>
      </c>
      <c r="N106" s="220"/>
      <c r="O106" s="219"/>
      <c r="P106" s="221"/>
      <c r="Q106" s="113">
        <v>2</v>
      </c>
      <c r="R106" s="114"/>
      <c r="S106" s="115" t="str">
        <f>IF(OR(T106="Preventivo",T106="Detectivo"),"Probabilidad",IF(T106="Correctivo","Impacto",""))</f>
        <v/>
      </c>
      <c r="T106" s="116"/>
      <c r="U106" s="116"/>
      <c r="V106" s="117" t="str">
        <f t="shared" ref="V106:V110" si="120">IF(AND(T106="Preventivo",U106="Automático"),"50%",IF(AND(T106="Preventivo",U106="Manual"),"40%",IF(AND(T106="Detectivo",U106="Automático"),"40%",IF(AND(T106="Detectivo",U106="Manual"),"30%",IF(AND(T106="Correctivo",U106="Automático"),"35%",IF(AND(T106="Correctivo",U106="Manual"),"25%",""))))))</f>
        <v/>
      </c>
      <c r="W106" s="116"/>
      <c r="X106" s="116"/>
      <c r="Y106" s="116"/>
      <c r="Z106" s="118" t="str">
        <f>IFERROR(IF(AND(S105="Probabilidad",S106="Probabilidad"),(AB105-(+AB105*V106)),IF(S106="Probabilidad",(K105-(+K105*V106)),IF(S106="Impacto",AB105,""))),"")</f>
        <v/>
      </c>
      <c r="AA106" s="119" t="str">
        <f t="shared" ref="AA106:AA110" si="121">IFERROR(IF(Z106="","",IF(Z106&lt;=0.2,"Muy Baja",IF(Z106&lt;=0.4,"Baja",IF(Z106&lt;=0.6,"Media",IF(Z106&lt;=0.8,"Alta","Muy Alta"))))),"")</f>
        <v/>
      </c>
      <c r="AB106" s="117" t="str">
        <f t="shared" ref="AB106:AB110" si="122">+Z106</f>
        <v/>
      </c>
      <c r="AC106" s="119" t="str">
        <f t="shared" ref="AC106:AC109" si="123">IFERROR(IF(AD106="","",IF(AD106&lt;=0.2,"Leve",IF(AD106&lt;=0.4,"Menor",IF(AD106&lt;=0.6,"Moderado",IF(AD106&lt;=0.8,"Mayor","Catastrófico"))))),"")</f>
        <v/>
      </c>
      <c r="AD106" s="117" t="str">
        <f>IFERROR(IF(AND(S105="Impacto",S106="Impacto"),(AD99-(+AD99*V106)),IF(S106="Impacto",($O$45-(+$O$45*V106)),IF(S106="Probabilidad",AD99,""))),"")</f>
        <v/>
      </c>
      <c r="AE106" s="120" t="str">
        <f t="shared" ref="AE106:AE107" si="124">IFERROR(IF(OR(AND(AA106="Muy Baja",AC106="Leve"),AND(AA106="Muy Baja",AC106="Menor"),AND(AA106="Baja",AC106="Leve")),"Bajo",IF(OR(AND(AA106="Muy baja",AC106="Moderado"),AND(AA106="Baja",AC106="Menor"),AND(AA106="Baja",AC106="Moderado"),AND(AA106="Media",AC106="Leve"),AND(AA106="Media",AC106="Menor"),AND(AA106="Media",AC106="Moderado"),AND(AA106="Alta",AC106="Leve"),AND(AA106="Alta",AC106="Menor")),"Moderado",IF(OR(AND(AA106="Muy Baja",AC106="Mayor"),AND(AA106="Baja",AC106="Mayor"),AND(AA106="Media",AC106="Mayor"),AND(AA106="Alta",AC106="Moderado"),AND(AA106="Alta",AC106="Mayor"),AND(AA106="Muy Alta",AC106="Leve"),AND(AA106="Muy Alta",AC106="Menor"),AND(AA106="Muy Alta",AC106="Moderado"),AND(AA106="Muy Alta",AC106="Mayor")),"Alto",IF(OR(AND(AA106="Muy Baja",AC106="Catastrófico"),AND(AA106="Baja",AC106="Catastrófico"),AND(AA106="Media",AC106="Catastrófico"),AND(AA106="Alta",AC106="Catastrófico"),AND(AA106="Muy Alta",AC106="Catastrófico")),"Extremo","")))),"")</f>
        <v/>
      </c>
      <c r="AF106" s="116"/>
      <c r="AG106" s="121"/>
      <c r="AH106" s="122"/>
      <c r="AI106" s="123"/>
      <c r="AJ106" s="123"/>
      <c r="AK106" s="121"/>
      <c r="AL106" s="122"/>
    </row>
    <row r="107" spans="1:38" x14ac:dyDescent="0.3">
      <c r="A107" s="222"/>
      <c r="B107" s="139"/>
      <c r="C107" s="139"/>
      <c r="D107" s="223"/>
      <c r="E107" s="213"/>
      <c r="F107" s="141"/>
      <c r="G107" s="223"/>
      <c r="H107" s="140"/>
      <c r="I107" s="224"/>
      <c r="J107" s="220"/>
      <c r="K107" s="219"/>
      <c r="L107" s="218"/>
      <c r="M107" s="219">
        <f t="shared" ca="1" si="119"/>
        <v>0</v>
      </c>
      <c r="N107" s="220"/>
      <c r="O107" s="219"/>
      <c r="P107" s="221"/>
      <c r="Q107" s="113">
        <v>3</v>
      </c>
      <c r="R107" s="126"/>
      <c r="S107" s="115" t="str">
        <f>IF(OR(T107="Preventivo",T107="Detectivo"),"Probabilidad",IF(T107="Correctivo","Impacto",""))</f>
        <v/>
      </c>
      <c r="T107" s="116"/>
      <c r="U107" s="116"/>
      <c r="V107" s="117" t="str">
        <f t="shared" si="120"/>
        <v/>
      </c>
      <c r="W107" s="116"/>
      <c r="X107" s="116"/>
      <c r="Y107" s="116"/>
      <c r="Z107" s="118" t="str">
        <f>IFERROR(IF(AND(S106="Probabilidad",S107="Probabilidad"),(AB106-(+AB106*V107)),IF(AND(S106="Impacto",S107="Probabilidad"),(AB105-(+AB105*V107)),IF(S107="Impacto",AB106,""))),"")</f>
        <v/>
      </c>
      <c r="AA107" s="119" t="str">
        <f t="shared" si="121"/>
        <v/>
      </c>
      <c r="AB107" s="117" t="str">
        <f t="shared" si="122"/>
        <v/>
      </c>
      <c r="AC107" s="119" t="str">
        <f t="shared" si="123"/>
        <v/>
      </c>
      <c r="AD107" s="117" t="str">
        <f>IFERROR(IF(AND(S106="Impacto",S107="Impacto"),(AD106-(+AD106*V107)),IF(AND(S106="Probabilidad",S107="Impacto"),(AD105-(+AD105*V107)),IF(S107="Probabilidad",AD106,""))),"")</f>
        <v/>
      </c>
      <c r="AE107" s="120" t="str">
        <f t="shared" si="124"/>
        <v/>
      </c>
      <c r="AF107" s="116"/>
      <c r="AG107" s="121"/>
      <c r="AH107" s="122"/>
      <c r="AI107" s="123"/>
      <c r="AJ107" s="123"/>
      <c r="AK107" s="121"/>
      <c r="AL107" s="122"/>
    </row>
    <row r="108" spans="1:38" x14ac:dyDescent="0.3">
      <c r="A108" s="222"/>
      <c r="B108" s="139"/>
      <c r="C108" s="139"/>
      <c r="D108" s="223"/>
      <c r="E108" s="213"/>
      <c r="F108" s="141"/>
      <c r="G108" s="223"/>
      <c r="H108" s="140"/>
      <c r="I108" s="224"/>
      <c r="J108" s="220"/>
      <c r="K108" s="219"/>
      <c r="L108" s="218"/>
      <c r="M108" s="219">
        <f t="shared" ca="1" si="119"/>
        <v>0</v>
      </c>
      <c r="N108" s="220"/>
      <c r="O108" s="219"/>
      <c r="P108" s="221"/>
      <c r="Q108" s="113">
        <v>4</v>
      </c>
      <c r="R108" s="114"/>
      <c r="S108" s="115" t="str">
        <f t="shared" ref="S108:S110" si="125">IF(OR(T108="Preventivo",T108="Detectivo"),"Probabilidad",IF(T108="Correctivo","Impacto",""))</f>
        <v/>
      </c>
      <c r="T108" s="116"/>
      <c r="U108" s="116"/>
      <c r="V108" s="117" t="str">
        <f t="shared" si="120"/>
        <v/>
      </c>
      <c r="W108" s="116"/>
      <c r="X108" s="116"/>
      <c r="Y108" s="116"/>
      <c r="Z108" s="118" t="str">
        <f t="shared" ref="Z108:Z110" si="126">IFERROR(IF(AND(S107="Probabilidad",S108="Probabilidad"),(AB107-(+AB107*V108)),IF(AND(S107="Impacto",S108="Probabilidad"),(AB106-(+AB106*V108)),IF(S108="Impacto",AB107,""))),"")</f>
        <v/>
      </c>
      <c r="AA108" s="119" t="str">
        <f t="shared" si="121"/>
        <v/>
      </c>
      <c r="AB108" s="117" t="str">
        <f t="shared" si="122"/>
        <v/>
      </c>
      <c r="AC108" s="119" t="str">
        <f t="shared" si="123"/>
        <v/>
      </c>
      <c r="AD108" s="117" t="str">
        <f t="shared" ref="AD108:AD110" si="127">IFERROR(IF(AND(S107="Impacto",S108="Impacto"),(AD107-(+AD107*V108)),IF(AND(S107="Probabilidad",S108="Impacto"),(AD106-(+AD106*V108)),IF(S108="Probabilidad",AD107,""))),"")</f>
        <v/>
      </c>
      <c r="AE108" s="120" t="str">
        <f>IFERROR(IF(OR(AND(AA108="Muy Baja",AC108="Leve"),AND(AA108="Muy Baja",AC108="Menor"),AND(AA108="Baja",AC108="Leve")),"Bajo",IF(OR(AND(AA108="Muy baja",AC108="Moderado"),AND(AA108="Baja",AC108="Menor"),AND(AA108="Baja",AC108="Moderado"),AND(AA108="Media",AC108="Leve"),AND(AA108="Media",AC108="Menor"),AND(AA108="Media",AC108="Moderado"),AND(AA108="Alta",AC108="Leve"),AND(AA108="Alta",AC108="Menor")),"Moderado",IF(OR(AND(AA108="Muy Baja",AC108="Mayor"),AND(AA108="Baja",AC108="Mayor"),AND(AA108="Media",AC108="Mayor"),AND(AA108="Alta",AC108="Moderado"),AND(AA108="Alta",AC108="Mayor"),AND(AA108="Muy Alta",AC108="Leve"),AND(AA108="Muy Alta",AC108="Menor"),AND(AA108="Muy Alta",AC108="Moderado"),AND(AA108="Muy Alta",AC108="Mayor")),"Alto",IF(OR(AND(AA108="Muy Baja",AC108="Catastrófico"),AND(AA108="Baja",AC108="Catastrófico"),AND(AA108="Media",AC108="Catastrófico"),AND(AA108="Alta",AC108="Catastrófico"),AND(AA108="Muy Alta",AC108="Catastrófico")),"Extremo","")))),"")</f>
        <v/>
      </c>
      <c r="AF108" s="116"/>
      <c r="AG108" s="121"/>
      <c r="AH108" s="122"/>
      <c r="AI108" s="123"/>
      <c r="AJ108" s="123"/>
      <c r="AK108" s="121"/>
      <c r="AL108" s="122"/>
    </row>
    <row r="109" spans="1:38" x14ac:dyDescent="0.3">
      <c r="A109" s="222"/>
      <c r="B109" s="139"/>
      <c r="C109" s="139"/>
      <c r="D109" s="223"/>
      <c r="E109" s="213"/>
      <c r="F109" s="141"/>
      <c r="G109" s="223"/>
      <c r="H109" s="140"/>
      <c r="I109" s="224"/>
      <c r="J109" s="220"/>
      <c r="K109" s="219"/>
      <c r="L109" s="218"/>
      <c r="M109" s="219">
        <f t="shared" ca="1" si="119"/>
        <v>0</v>
      </c>
      <c r="N109" s="220"/>
      <c r="O109" s="219"/>
      <c r="P109" s="221"/>
      <c r="Q109" s="113">
        <v>5</v>
      </c>
      <c r="R109" s="114"/>
      <c r="S109" s="115" t="str">
        <f t="shared" si="125"/>
        <v/>
      </c>
      <c r="T109" s="116"/>
      <c r="U109" s="116"/>
      <c r="V109" s="117" t="str">
        <f t="shared" si="120"/>
        <v/>
      </c>
      <c r="W109" s="116"/>
      <c r="X109" s="116"/>
      <c r="Y109" s="116"/>
      <c r="Z109" s="118" t="str">
        <f t="shared" si="126"/>
        <v/>
      </c>
      <c r="AA109" s="119" t="str">
        <f t="shared" si="121"/>
        <v/>
      </c>
      <c r="AB109" s="117" t="str">
        <f t="shared" si="122"/>
        <v/>
      </c>
      <c r="AC109" s="119" t="str">
        <f t="shared" si="123"/>
        <v/>
      </c>
      <c r="AD109" s="117" t="str">
        <f t="shared" si="127"/>
        <v/>
      </c>
      <c r="AE109" s="120" t="str">
        <f t="shared" ref="AE109" si="128">IFERROR(IF(OR(AND(AA109="Muy Baja",AC109="Leve"),AND(AA109="Muy Baja",AC109="Menor"),AND(AA109="Baja",AC109="Leve")),"Bajo",IF(OR(AND(AA109="Muy baja",AC109="Moderado"),AND(AA109="Baja",AC109="Menor"),AND(AA109="Baja",AC109="Moderado"),AND(AA109="Media",AC109="Leve"),AND(AA109="Media",AC109="Menor"),AND(AA109="Media",AC109="Moderado"),AND(AA109="Alta",AC109="Leve"),AND(AA109="Alta",AC109="Menor")),"Moderado",IF(OR(AND(AA109="Muy Baja",AC109="Mayor"),AND(AA109="Baja",AC109="Mayor"),AND(AA109="Media",AC109="Mayor"),AND(AA109="Alta",AC109="Moderado"),AND(AA109="Alta",AC109="Mayor"),AND(AA109="Muy Alta",AC109="Leve"),AND(AA109="Muy Alta",AC109="Menor"),AND(AA109="Muy Alta",AC109="Moderado"),AND(AA109="Muy Alta",AC109="Mayor")),"Alto",IF(OR(AND(AA109="Muy Baja",AC109="Catastrófico"),AND(AA109="Baja",AC109="Catastrófico"),AND(AA109="Media",AC109="Catastrófico"),AND(AA109="Alta",AC109="Catastrófico"),AND(AA109="Muy Alta",AC109="Catastrófico")),"Extremo","")))),"")</f>
        <v/>
      </c>
      <c r="AF109" s="116"/>
      <c r="AG109" s="121"/>
      <c r="AH109" s="122"/>
      <c r="AI109" s="123"/>
      <c r="AJ109" s="123"/>
      <c r="AK109" s="121"/>
      <c r="AL109" s="122"/>
    </row>
    <row r="110" spans="1:38" x14ac:dyDescent="0.3">
      <c r="A110" s="222"/>
      <c r="B110" s="139"/>
      <c r="C110" s="139"/>
      <c r="D110" s="223"/>
      <c r="E110" s="213"/>
      <c r="F110" s="141"/>
      <c r="G110" s="223"/>
      <c r="H110" s="140"/>
      <c r="I110" s="224"/>
      <c r="J110" s="220"/>
      <c r="K110" s="219"/>
      <c r="L110" s="218"/>
      <c r="M110" s="219">
        <f t="shared" ca="1" si="119"/>
        <v>0</v>
      </c>
      <c r="N110" s="220"/>
      <c r="O110" s="219"/>
      <c r="P110" s="221"/>
      <c r="Q110" s="113">
        <v>6</v>
      </c>
      <c r="R110" s="114"/>
      <c r="S110" s="115" t="str">
        <f t="shared" si="125"/>
        <v/>
      </c>
      <c r="T110" s="116"/>
      <c r="U110" s="116"/>
      <c r="V110" s="117" t="str">
        <f t="shared" si="120"/>
        <v/>
      </c>
      <c r="W110" s="116"/>
      <c r="X110" s="116"/>
      <c r="Y110" s="116"/>
      <c r="Z110" s="118" t="str">
        <f t="shared" si="126"/>
        <v/>
      </c>
      <c r="AA110" s="119" t="str">
        <f t="shared" si="121"/>
        <v/>
      </c>
      <c r="AB110" s="117" t="str">
        <f t="shared" si="122"/>
        <v/>
      </c>
      <c r="AC110" s="119" t="str">
        <f>IFERROR(IF(AD110="","",IF(AD110&lt;=0.2,"Leve",IF(AD110&lt;=0.4,"Menor",IF(AD110&lt;=0.6,"Moderado",IF(AD110&lt;=0.8,"Mayor","Catastrófico"))))),"")</f>
        <v/>
      </c>
      <c r="AD110" s="117" t="str">
        <f t="shared" si="127"/>
        <v/>
      </c>
      <c r="AE110" s="120" t="str">
        <f>IFERROR(IF(OR(AND(AA110="Muy Baja",AC110="Leve"),AND(AA110="Muy Baja",AC110="Menor"),AND(AA110="Baja",AC110="Leve")),"Bajo",IF(OR(AND(AA110="Muy baja",AC110="Moderado"),AND(AA110="Baja",AC110="Menor"),AND(AA110="Baja",AC110="Moderado"),AND(AA110="Media",AC110="Leve"),AND(AA110="Media",AC110="Menor"),AND(AA110="Media",AC110="Moderado"),AND(AA110="Alta",AC110="Leve"),AND(AA110="Alta",AC110="Menor")),"Moderado",IF(OR(AND(AA110="Muy Baja",AC110="Mayor"),AND(AA110="Baja",AC110="Mayor"),AND(AA110="Media",AC110="Mayor"),AND(AA110="Alta",AC110="Moderado"),AND(AA110="Alta",AC110="Mayor"),AND(AA110="Muy Alta",AC110="Leve"),AND(AA110="Muy Alta",AC110="Menor"),AND(AA110="Muy Alta",AC110="Moderado"),AND(AA110="Muy Alta",AC110="Mayor")),"Alto",IF(OR(AND(AA110="Muy Baja",AC110="Catastrófico"),AND(AA110="Baja",AC110="Catastrófico"),AND(AA110="Media",AC110="Catastrófico"),AND(AA110="Alta",AC110="Catastrófico"),AND(AA110="Muy Alta",AC110="Catastrófico")),"Extremo","")))),"")</f>
        <v/>
      </c>
      <c r="AF110" s="116"/>
      <c r="AG110" s="121"/>
      <c r="AH110" s="122"/>
      <c r="AI110" s="123"/>
      <c r="AJ110" s="123"/>
      <c r="AK110" s="121"/>
      <c r="AL110" s="122"/>
    </row>
    <row r="111" spans="1:38" x14ac:dyDescent="0.3">
      <c r="A111" s="222">
        <v>7</v>
      </c>
      <c r="B111" s="139"/>
      <c r="C111" s="139"/>
      <c r="D111" s="223"/>
      <c r="E111" s="213"/>
      <c r="F111" s="141"/>
      <c r="G111" s="223"/>
      <c r="H111" s="140"/>
      <c r="I111" s="224"/>
      <c r="J111" s="220" t="str">
        <f>IF(I111&lt;=0,"",IF(I111&lt;=2,"Muy Baja",IF(I111&lt;=24,"Baja",IF(I111&lt;=500,"Media",IF(I111&lt;=5000,"Alta","Muy Alta")))))</f>
        <v/>
      </c>
      <c r="K111" s="219" t="str">
        <f>IF(J111="","",IF(J111="Muy Baja",0.2,IF(J111="Baja",0.4,IF(J111="Media",0.6,IF(J111="Alta",0.8,IF(J111="Muy Alta",1,))))))</f>
        <v/>
      </c>
      <c r="L111" s="218"/>
      <c r="M111" s="219">
        <f>IF(NOT(ISERROR(MATCH(L111,'Tabla Impacto'!$B$221:$B$223,0))),'Tabla Impacto'!$F$223&amp;"Por favor no seleccionar los criterios de impacto(Afectación Económica o presupuestal y Pérdida Reputacional)",L111)</f>
        <v>0</v>
      </c>
      <c r="N111" s="220" t="str">
        <f>IF(OR(M111='Tabla Impacto'!$C$11,M111='Tabla Impacto'!$D$11),"Leve",IF(OR(M111='Tabla Impacto'!$C$12,M111='Tabla Impacto'!$D$12),"Menor",IF(OR(M111='Tabla Impacto'!$C$13,M111='Tabla Impacto'!$D$13),"Moderado",IF(OR(M111='Tabla Impacto'!$C$14,M111='Tabla Impacto'!$D$14),"Mayor",IF(OR(M111='Tabla Impacto'!$C$15,M111='Tabla Impacto'!$D$15),"Catastrófico","")))))</f>
        <v/>
      </c>
      <c r="O111" s="219" t="str">
        <f>IF(N111="","",IF(N111="Leve",0.2,IF(N111="Menor",0.4,IF(N111="Moderado",0.6,IF(N111="Mayor",0.8,IF(N111="Catastrófico",1,))))))</f>
        <v/>
      </c>
      <c r="P111" s="221" t="str">
        <f>IF(OR(AND(J111="Muy Baja",N111="Leve"),AND(J111="Muy Baja",N111="Menor"),AND(J111="Baja",N111="Leve")),"Bajo",IF(OR(AND(J111="Muy baja",N111="Moderado"),AND(J111="Baja",N111="Menor"),AND(J111="Baja",N111="Moderado"),AND(J111="Media",N111="Leve"),AND(J111="Media",N111="Menor"),AND(J111="Media",N111="Moderado"),AND(J111="Alta",N111="Leve"),AND(J111="Alta",N111="Menor")),"Moderado",IF(OR(AND(J111="Muy Baja",N111="Mayor"),AND(J111="Baja",N111="Mayor"),AND(J111="Media",N111="Mayor"),AND(J111="Alta",N111="Moderado"),AND(J111="Alta",N111="Mayor"),AND(J111="Muy Alta",N111="Leve"),AND(J111="Muy Alta",N111="Menor"),AND(J111="Muy Alta",N111="Moderado"),AND(J111="Muy Alta",N111="Mayor")),"Alto",IF(OR(AND(J111="Muy Baja",N111="Catastrófico"),AND(J111="Baja",N111="Catastrófico"),AND(J111="Media",N111="Catastrófico"),AND(J111="Alta",N111="Catastrófico"),AND(J111="Muy Alta",N111="Catastrófico")),"Extremo",""))))</f>
        <v/>
      </c>
      <c r="Q111" s="113">
        <v>1</v>
      </c>
      <c r="R111" s="114"/>
      <c r="S111" s="115" t="str">
        <f>IF(OR(T111="Preventivo",T111="Detectivo"),"Probabilidad",IF(T111="Correctivo","Impacto",""))</f>
        <v/>
      </c>
      <c r="T111" s="116"/>
      <c r="U111" s="116"/>
      <c r="V111" s="117" t="str">
        <f>IF(AND(T111="Preventivo",U111="Automático"),"50%",IF(AND(T111="Preventivo",U111="Manual"),"40%",IF(AND(T111="Detectivo",U111="Automático"),"40%",IF(AND(T111="Detectivo",U111="Manual"),"30%",IF(AND(T111="Correctivo",U111="Automático"),"35%",IF(AND(T111="Correctivo",U111="Manual"),"25%",""))))))</f>
        <v/>
      </c>
      <c r="W111" s="116"/>
      <c r="X111" s="116"/>
      <c r="Y111" s="116"/>
      <c r="Z111" s="118" t="str">
        <f>IFERROR(IF(S111="Probabilidad",(K111-(+K111*V111)),IF(S111="Impacto",K111,"")),"")</f>
        <v/>
      </c>
      <c r="AA111" s="119" t="str">
        <f>IFERROR(IF(Z111="","",IF(Z111&lt;=0.2,"Muy Baja",IF(Z111&lt;=0.4,"Baja",IF(Z111&lt;=0.6,"Media",IF(Z111&lt;=0.8,"Alta","Muy Alta"))))),"")</f>
        <v/>
      </c>
      <c r="AB111" s="117" t="str">
        <f>+Z111</f>
        <v/>
      </c>
      <c r="AC111" s="119" t="str">
        <f>IFERROR(IF(AD111="","",IF(AD111&lt;=0.2,"Leve",IF(AD111&lt;=0.4,"Menor",IF(AD111&lt;=0.6,"Moderado",IF(AD111&lt;=0.8,"Mayor","Catastrófico"))))),"")</f>
        <v/>
      </c>
      <c r="AD111" s="117" t="str">
        <f>IFERROR(IF(S111="Impacto",(O111-(+O111*V111)),IF(S111="Probabilidad",O111,"")),"")</f>
        <v/>
      </c>
      <c r="AE111" s="120" t="str">
        <f>IFERROR(IF(OR(AND(AA111="Muy Baja",AC111="Leve"),AND(AA111="Muy Baja",AC111="Menor"),AND(AA111="Baja",AC111="Leve")),"Bajo",IF(OR(AND(AA111="Muy baja",AC111="Moderado"),AND(AA111="Baja",AC111="Menor"),AND(AA111="Baja",AC111="Moderado"),AND(AA111="Media",AC111="Leve"),AND(AA111="Media",AC111="Menor"),AND(AA111="Media",AC111="Moderado"),AND(AA111="Alta",AC111="Leve"),AND(AA111="Alta",AC111="Menor")),"Moderado",IF(OR(AND(AA111="Muy Baja",AC111="Mayor"),AND(AA111="Baja",AC111="Mayor"),AND(AA111="Media",AC111="Mayor"),AND(AA111="Alta",AC111="Moderado"),AND(AA111="Alta",AC111="Mayor"),AND(AA111="Muy Alta",AC111="Leve"),AND(AA111="Muy Alta",AC111="Menor"),AND(AA111="Muy Alta",AC111="Moderado"),AND(AA111="Muy Alta",AC111="Mayor")),"Alto",IF(OR(AND(AA111="Muy Baja",AC111="Catastrófico"),AND(AA111="Baja",AC111="Catastrófico"),AND(AA111="Media",AC111="Catastrófico"),AND(AA111="Alta",AC111="Catastrófico"),AND(AA111="Muy Alta",AC111="Catastrófico")),"Extremo","")))),"")</f>
        <v/>
      </c>
      <c r="AF111" s="116"/>
      <c r="AG111" s="121"/>
      <c r="AH111" s="122"/>
      <c r="AI111" s="123"/>
      <c r="AJ111" s="123"/>
      <c r="AK111" s="121"/>
      <c r="AL111" s="122"/>
    </row>
    <row r="112" spans="1:38" x14ac:dyDescent="0.3">
      <c r="A112" s="222"/>
      <c r="B112" s="139"/>
      <c r="C112" s="139"/>
      <c r="D112" s="223"/>
      <c r="E112" s="213"/>
      <c r="F112" s="141"/>
      <c r="G112" s="223"/>
      <c r="H112" s="140"/>
      <c r="I112" s="224"/>
      <c r="J112" s="220"/>
      <c r="K112" s="219"/>
      <c r="L112" s="218"/>
      <c r="M112" s="219">
        <f t="shared" ref="M112:M116" ca="1" si="129">IF(NOT(ISERROR(MATCH(L112,_xlfn.ANCHORARRAY(E123),0))),K125&amp;"Por favor no seleccionar los criterios de impacto",L112)</f>
        <v>0</v>
      </c>
      <c r="N112" s="220"/>
      <c r="O112" s="219"/>
      <c r="P112" s="221"/>
      <c r="Q112" s="113">
        <v>2</v>
      </c>
      <c r="R112" s="114"/>
      <c r="S112" s="115" t="str">
        <f>IF(OR(T112="Preventivo",T112="Detectivo"),"Probabilidad",IF(T112="Correctivo","Impacto",""))</f>
        <v/>
      </c>
      <c r="T112" s="116"/>
      <c r="U112" s="116"/>
      <c r="V112" s="117" t="str">
        <f t="shared" ref="V112:V116" si="130">IF(AND(T112="Preventivo",U112="Automático"),"50%",IF(AND(T112="Preventivo",U112="Manual"),"40%",IF(AND(T112="Detectivo",U112="Automático"),"40%",IF(AND(T112="Detectivo",U112="Manual"),"30%",IF(AND(T112="Correctivo",U112="Automático"),"35%",IF(AND(T112="Correctivo",U112="Manual"),"25%",""))))))</f>
        <v/>
      </c>
      <c r="W112" s="116"/>
      <c r="X112" s="116"/>
      <c r="Y112" s="116"/>
      <c r="Z112" s="118" t="str">
        <f>IFERROR(IF(AND(S111="Probabilidad",S112="Probabilidad"),(AB111-(+AB111*V112)),IF(S112="Probabilidad",(K111-(+K111*V112)),IF(S112="Impacto",AB111,""))),"")</f>
        <v/>
      </c>
      <c r="AA112" s="119" t="str">
        <f t="shared" ref="AA112:AA116" si="131">IFERROR(IF(Z112="","",IF(Z112&lt;=0.2,"Muy Baja",IF(Z112&lt;=0.4,"Baja",IF(Z112&lt;=0.6,"Media",IF(Z112&lt;=0.8,"Alta","Muy Alta"))))),"")</f>
        <v/>
      </c>
      <c r="AB112" s="117" t="str">
        <f t="shared" ref="AB112:AB116" si="132">+Z112</f>
        <v/>
      </c>
      <c r="AC112" s="119" t="str">
        <f t="shared" ref="AC112:AC116" si="133">IFERROR(IF(AD112="","",IF(AD112&lt;=0.2,"Leve",IF(AD112&lt;=0.4,"Menor",IF(AD112&lt;=0.6,"Moderado",IF(AD112&lt;=0.8,"Mayor","Catastrófico"))))),"")</f>
        <v/>
      </c>
      <c r="AD112" s="117" t="str">
        <f>IFERROR(IF(AND(S111="Impacto",S112="Impacto"),(AD105-(+AD105*V112)),IF(S112="Impacto",($O$51-(+$O$51*V112)),IF(S112="Probabilidad",AD105,""))),"")</f>
        <v/>
      </c>
      <c r="AE112" s="120" t="str">
        <f t="shared" ref="AE112:AE113" si="134">IFERROR(IF(OR(AND(AA112="Muy Baja",AC112="Leve"),AND(AA112="Muy Baja",AC112="Menor"),AND(AA112="Baja",AC112="Leve")),"Bajo",IF(OR(AND(AA112="Muy baja",AC112="Moderado"),AND(AA112="Baja",AC112="Menor"),AND(AA112="Baja",AC112="Moderado"),AND(AA112="Media",AC112="Leve"),AND(AA112="Media",AC112="Menor"),AND(AA112="Media",AC112="Moderado"),AND(AA112="Alta",AC112="Leve"),AND(AA112="Alta",AC112="Menor")),"Moderado",IF(OR(AND(AA112="Muy Baja",AC112="Mayor"),AND(AA112="Baja",AC112="Mayor"),AND(AA112="Media",AC112="Mayor"),AND(AA112="Alta",AC112="Moderado"),AND(AA112="Alta",AC112="Mayor"),AND(AA112="Muy Alta",AC112="Leve"),AND(AA112="Muy Alta",AC112="Menor"),AND(AA112="Muy Alta",AC112="Moderado"),AND(AA112="Muy Alta",AC112="Mayor")),"Alto",IF(OR(AND(AA112="Muy Baja",AC112="Catastrófico"),AND(AA112="Baja",AC112="Catastrófico"),AND(AA112="Media",AC112="Catastrófico"),AND(AA112="Alta",AC112="Catastrófico"),AND(AA112="Muy Alta",AC112="Catastrófico")),"Extremo","")))),"")</f>
        <v/>
      </c>
      <c r="AF112" s="116"/>
      <c r="AG112" s="121"/>
      <c r="AH112" s="122"/>
      <c r="AI112" s="123"/>
      <c r="AJ112" s="123"/>
      <c r="AK112" s="121"/>
      <c r="AL112" s="122"/>
    </row>
    <row r="113" spans="1:38" x14ac:dyDescent="0.3">
      <c r="A113" s="222"/>
      <c r="B113" s="139"/>
      <c r="C113" s="139"/>
      <c r="D113" s="223"/>
      <c r="E113" s="213"/>
      <c r="F113" s="141"/>
      <c r="G113" s="223"/>
      <c r="H113" s="140"/>
      <c r="I113" s="224"/>
      <c r="J113" s="220"/>
      <c r="K113" s="219"/>
      <c r="L113" s="218"/>
      <c r="M113" s="219">
        <f t="shared" ca="1" si="129"/>
        <v>0</v>
      </c>
      <c r="N113" s="220"/>
      <c r="O113" s="219"/>
      <c r="P113" s="221"/>
      <c r="Q113" s="113">
        <v>3</v>
      </c>
      <c r="R113" s="126"/>
      <c r="S113" s="115" t="str">
        <f>IF(OR(T113="Preventivo",T113="Detectivo"),"Probabilidad",IF(T113="Correctivo","Impacto",""))</f>
        <v/>
      </c>
      <c r="T113" s="116"/>
      <c r="U113" s="116"/>
      <c r="V113" s="117" t="str">
        <f t="shared" si="130"/>
        <v/>
      </c>
      <c r="W113" s="116"/>
      <c r="X113" s="116"/>
      <c r="Y113" s="116"/>
      <c r="Z113" s="118" t="str">
        <f>IFERROR(IF(AND(S112="Probabilidad",S113="Probabilidad"),(AB112-(+AB112*V113)),IF(AND(S112="Impacto",S113="Probabilidad"),(AB111-(+AB111*V113)),IF(S113="Impacto",AB112,""))),"")</f>
        <v/>
      </c>
      <c r="AA113" s="119" t="str">
        <f t="shared" si="131"/>
        <v/>
      </c>
      <c r="AB113" s="117" t="str">
        <f t="shared" si="132"/>
        <v/>
      </c>
      <c r="AC113" s="119" t="str">
        <f t="shared" si="133"/>
        <v/>
      </c>
      <c r="AD113" s="117" t="str">
        <f>IFERROR(IF(AND(S112="Impacto",S113="Impacto"),(AD112-(+AD112*V113)),IF(AND(S112="Probabilidad",S113="Impacto"),(AD111-(+AD111*V113)),IF(S113="Probabilidad",AD112,""))),"")</f>
        <v/>
      </c>
      <c r="AE113" s="120" t="str">
        <f t="shared" si="134"/>
        <v/>
      </c>
      <c r="AF113" s="116"/>
      <c r="AG113" s="121"/>
      <c r="AH113" s="122"/>
      <c r="AI113" s="123"/>
      <c r="AJ113" s="123"/>
      <c r="AK113" s="121"/>
      <c r="AL113" s="122"/>
    </row>
    <row r="114" spans="1:38" x14ac:dyDescent="0.3">
      <c r="A114" s="222"/>
      <c r="B114" s="139"/>
      <c r="C114" s="139"/>
      <c r="D114" s="223"/>
      <c r="E114" s="213"/>
      <c r="F114" s="141"/>
      <c r="G114" s="223"/>
      <c r="H114" s="140"/>
      <c r="I114" s="224"/>
      <c r="J114" s="220"/>
      <c r="K114" s="219"/>
      <c r="L114" s="218"/>
      <c r="M114" s="219">
        <f t="shared" ca="1" si="129"/>
        <v>0</v>
      </c>
      <c r="N114" s="220"/>
      <c r="O114" s="219"/>
      <c r="P114" s="221"/>
      <c r="Q114" s="113">
        <v>4</v>
      </c>
      <c r="R114" s="114"/>
      <c r="S114" s="115" t="str">
        <f t="shared" ref="S114:S116" si="135">IF(OR(T114="Preventivo",T114="Detectivo"),"Probabilidad",IF(T114="Correctivo","Impacto",""))</f>
        <v/>
      </c>
      <c r="T114" s="116"/>
      <c r="U114" s="116"/>
      <c r="V114" s="117" t="str">
        <f t="shared" si="130"/>
        <v/>
      </c>
      <c r="W114" s="116"/>
      <c r="X114" s="116"/>
      <c r="Y114" s="116"/>
      <c r="Z114" s="118" t="str">
        <f t="shared" ref="Z114:Z116" si="136">IFERROR(IF(AND(S113="Probabilidad",S114="Probabilidad"),(AB113-(+AB113*V114)),IF(AND(S113="Impacto",S114="Probabilidad"),(AB112-(+AB112*V114)),IF(S114="Impacto",AB113,""))),"")</f>
        <v/>
      </c>
      <c r="AA114" s="119" t="str">
        <f t="shared" si="131"/>
        <v/>
      </c>
      <c r="AB114" s="117" t="str">
        <f t="shared" si="132"/>
        <v/>
      </c>
      <c r="AC114" s="119" t="str">
        <f t="shared" si="133"/>
        <v/>
      </c>
      <c r="AD114" s="117" t="str">
        <f t="shared" ref="AD114:AD116" si="137">IFERROR(IF(AND(S113="Impacto",S114="Impacto"),(AD113-(+AD113*V114)),IF(AND(S113="Probabilidad",S114="Impacto"),(AD112-(+AD112*V114)),IF(S114="Probabilidad",AD113,""))),"")</f>
        <v/>
      </c>
      <c r="AE114" s="120" t="str">
        <f>IFERROR(IF(OR(AND(AA114="Muy Baja",AC114="Leve"),AND(AA114="Muy Baja",AC114="Menor"),AND(AA114="Baja",AC114="Leve")),"Bajo",IF(OR(AND(AA114="Muy baja",AC114="Moderado"),AND(AA114="Baja",AC114="Menor"),AND(AA114="Baja",AC114="Moderado"),AND(AA114="Media",AC114="Leve"),AND(AA114="Media",AC114="Menor"),AND(AA114="Media",AC114="Moderado"),AND(AA114="Alta",AC114="Leve"),AND(AA114="Alta",AC114="Menor")),"Moderado",IF(OR(AND(AA114="Muy Baja",AC114="Mayor"),AND(AA114="Baja",AC114="Mayor"),AND(AA114="Media",AC114="Mayor"),AND(AA114="Alta",AC114="Moderado"),AND(AA114="Alta",AC114="Mayor"),AND(AA114="Muy Alta",AC114="Leve"),AND(AA114="Muy Alta",AC114="Menor"),AND(AA114="Muy Alta",AC114="Moderado"),AND(AA114="Muy Alta",AC114="Mayor")),"Alto",IF(OR(AND(AA114="Muy Baja",AC114="Catastrófico"),AND(AA114="Baja",AC114="Catastrófico"),AND(AA114="Media",AC114="Catastrófico"),AND(AA114="Alta",AC114="Catastrófico"),AND(AA114="Muy Alta",AC114="Catastrófico")),"Extremo","")))),"")</f>
        <v/>
      </c>
      <c r="AF114" s="116"/>
      <c r="AG114" s="121"/>
      <c r="AH114" s="122"/>
      <c r="AI114" s="123"/>
      <c r="AJ114" s="123"/>
      <c r="AK114" s="121"/>
      <c r="AL114" s="122"/>
    </row>
    <row r="115" spans="1:38" x14ac:dyDescent="0.3">
      <c r="A115" s="222"/>
      <c r="B115" s="139"/>
      <c r="C115" s="139"/>
      <c r="D115" s="223"/>
      <c r="E115" s="213"/>
      <c r="F115" s="141"/>
      <c r="G115" s="223"/>
      <c r="H115" s="140"/>
      <c r="I115" s="224"/>
      <c r="J115" s="220"/>
      <c r="K115" s="219"/>
      <c r="L115" s="218"/>
      <c r="M115" s="219">
        <f t="shared" ca="1" si="129"/>
        <v>0</v>
      </c>
      <c r="N115" s="220"/>
      <c r="O115" s="219"/>
      <c r="P115" s="221"/>
      <c r="Q115" s="113">
        <v>5</v>
      </c>
      <c r="R115" s="114"/>
      <c r="S115" s="115" t="str">
        <f t="shared" si="135"/>
        <v/>
      </c>
      <c r="T115" s="116"/>
      <c r="U115" s="116"/>
      <c r="V115" s="117" t="str">
        <f t="shared" si="130"/>
        <v/>
      </c>
      <c r="W115" s="116"/>
      <c r="X115" s="116"/>
      <c r="Y115" s="116"/>
      <c r="Z115" s="118" t="str">
        <f t="shared" si="136"/>
        <v/>
      </c>
      <c r="AA115" s="119" t="str">
        <f t="shared" si="131"/>
        <v/>
      </c>
      <c r="AB115" s="117" t="str">
        <f t="shared" si="132"/>
        <v/>
      </c>
      <c r="AC115" s="119" t="str">
        <f t="shared" si="133"/>
        <v/>
      </c>
      <c r="AD115" s="117" t="str">
        <f t="shared" si="137"/>
        <v/>
      </c>
      <c r="AE115" s="120" t="str">
        <f t="shared" ref="AE115:AE116" si="138">IFERROR(IF(OR(AND(AA115="Muy Baja",AC115="Leve"),AND(AA115="Muy Baja",AC115="Menor"),AND(AA115="Baja",AC115="Leve")),"Bajo",IF(OR(AND(AA115="Muy baja",AC115="Moderado"),AND(AA115="Baja",AC115="Menor"),AND(AA115="Baja",AC115="Moderado"),AND(AA115="Media",AC115="Leve"),AND(AA115="Media",AC115="Menor"),AND(AA115="Media",AC115="Moderado"),AND(AA115="Alta",AC115="Leve"),AND(AA115="Alta",AC115="Menor")),"Moderado",IF(OR(AND(AA115="Muy Baja",AC115="Mayor"),AND(AA115="Baja",AC115="Mayor"),AND(AA115="Media",AC115="Mayor"),AND(AA115="Alta",AC115="Moderado"),AND(AA115="Alta",AC115="Mayor"),AND(AA115="Muy Alta",AC115="Leve"),AND(AA115="Muy Alta",AC115="Menor"),AND(AA115="Muy Alta",AC115="Moderado"),AND(AA115="Muy Alta",AC115="Mayor")),"Alto",IF(OR(AND(AA115="Muy Baja",AC115="Catastrófico"),AND(AA115="Baja",AC115="Catastrófico"),AND(AA115="Media",AC115="Catastrófico"),AND(AA115="Alta",AC115="Catastrófico"),AND(AA115="Muy Alta",AC115="Catastrófico")),"Extremo","")))),"")</f>
        <v/>
      </c>
      <c r="AF115" s="116"/>
      <c r="AG115" s="121"/>
      <c r="AH115" s="122"/>
      <c r="AI115" s="123"/>
      <c r="AJ115" s="123"/>
      <c r="AK115" s="121"/>
      <c r="AL115" s="122"/>
    </row>
    <row r="116" spans="1:38" x14ac:dyDescent="0.3">
      <c r="A116" s="222"/>
      <c r="B116" s="139"/>
      <c r="C116" s="139"/>
      <c r="D116" s="223"/>
      <c r="E116" s="213"/>
      <c r="F116" s="141"/>
      <c r="G116" s="223"/>
      <c r="H116" s="140"/>
      <c r="I116" s="224"/>
      <c r="J116" s="220"/>
      <c r="K116" s="219"/>
      <c r="L116" s="218"/>
      <c r="M116" s="219">
        <f t="shared" ca="1" si="129"/>
        <v>0</v>
      </c>
      <c r="N116" s="220"/>
      <c r="O116" s="219"/>
      <c r="P116" s="221"/>
      <c r="Q116" s="113">
        <v>6</v>
      </c>
      <c r="R116" s="114"/>
      <c r="S116" s="115" t="str">
        <f t="shared" si="135"/>
        <v/>
      </c>
      <c r="T116" s="116"/>
      <c r="U116" s="116"/>
      <c r="V116" s="117" t="str">
        <f t="shared" si="130"/>
        <v/>
      </c>
      <c r="W116" s="116"/>
      <c r="X116" s="116"/>
      <c r="Y116" s="116"/>
      <c r="Z116" s="118" t="str">
        <f t="shared" si="136"/>
        <v/>
      </c>
      <c r="AA116" s="119" t="str">
        <f t="shared" si="131"/>
        <v/>
      </c>
      <c r="AB116" s="117" t="str">
        <f t="shared" si="132"/>
        <v/>
      </c>
      <c r="AC116" s="119" t="str">
        <f t="shared" si="133"/>
        <v/>
      </c>
      <c r="AD116" s="117" t="str">
        <f t="shared" si="137"/>
        <v/>
      </c>
      <c r="AE116" s="120" t="str">
        <f t="shared" si="138"/>
        <v/>
      </c>
      <c r="AF116" s="116"/>
      <c r="AG116" s="121"/>
      <c r="AH116" s="122"/>
      <c r="AI116" s="123"/>
      <c r="AJ116" s="123"/>
      <c r="AK116" s="121"/>
      <c r="AL116" s="122"/>
    </row>
    <row r="117" spans="1:38" x14ac:dyDescent="0.3">
      <c r="A117" s="222">
        <v>8</v>
      </c>
      <c r="B117" s="139"/>
      <c r="C117" s="139"/>
      <c r="D117" s="223"/>
      <c r="E117" s="213"/>
      <c r="F117" s="141"/>
      <c r="G117" s="223"/>
      <c r="H117" s="140"/>
      <c r="I117" s="224"/>
      <c r="J117" s="220" t="str">
        <f>IF(I117&lt;=0,"",IF(I117&lt;=2,"Muy Baja",IF(I117&lt;=24,"Baja",IF(I117&lt;=500,"Media",IF(I117&lt;=5000,"Alta","Muy Alta")))))</f>
        <v/>
      </c>
      <c r="K117" s="219" t="str">
        <f>IF(J117="","",IF(J117="Muy Baja",0.2,IF(J117="Baja",0.4,IF(J117="Media",0.6,IF(J117="Alta",0.8,IF(J117="Muy Alta",1,))))))</f>
        <v/>
      </c>
      <c r="L117" s="218"/>
      <c r="M117" s="219">
        <f>IF(NOT(ISERROR(MATCH(L117,'Tabla Impacto'!$B$221:$B$223,0))),'Tabla Impacto'!$F$223&amp;"Por favor no seleccionar los criterios de impacto(Afectación Económica o presupuestal y Pérdida Reputacional)",L117)</f>
        <v>0</v>
      </c>
      <c r="N117" s="220" t="str">
        <f>IF(OR(M117='Tabla Impacto'!$C$11,M117='Tabla Impacto'!$D$11),"Leve",IF(OR(M117='Tabla Impacto'!$C$12,M117='Tabla Impacto'!$D$12),"Menor",IF(OR(M117='Tabla Impacto'!$C$13,M117='Tabla Impacto'!$D$13),"Moderado",IF(OR(M117='Tabla Impacto'!$C$14,M117='Tabla Impacto'!$D$14),"Mayor",IF(OR(M117='Tabla Impacto'!$C$15,M117='Tabla Impacto'!$D$15),"Catastrófico","")))))</f>
        <v/>
      </c>
      <c r="O117" s="219" t="str">
        <f>IF(N117="","",IF(N117="Leve",0.2,IF(N117="Menor",0.4,IF(N117="Moderado",0.6,IF(N117="Mayor",0.8,IF(N117="Catastrófico",1,))))))</f>
        <v/>
      </c>
      <c r="P117" s="221" t="str">
        <f>IF(OR(AND(J117="Muy Baja",N117="Leve"),AND(J117="Muy Baja",N117="Menor"),AND(J117="Baja",N117="Leve")),"Bajo",IF(OR(AND(J117="Muy baja",N117="Moderado"),AND(J117="Baja",N117="Menor"),AND(J117="Baja",N117="Moderado"),AND(J117="Media",N117="Leve"),AND(J117="Media",N117="Menor"),AND(J117="Media",N117="Moderado"),AND(J117="Alta",N117="Leve"),AND(J117="Alta",N117="Menor")),"Moderado",IF(OR(AND(J117="Muy Baja",N117="Mayor"),AND(J117="Baja",N117="Mayor"),AND(J117="Media",N117="Mayor"),AND(J117="Alta",N117="Moderado"),AND(J117="Alta",N117="Mayor"),AND(J117="Muy Alta",N117="Leve"),AND(J117="Muy Alta",N117="Menor"),AND(J117="Muy Alta",N117="Moderado"),AND(J117="Muy Alta",N117="Mayor")),"Alto",IF(OR(AND(J117="Muy Baja",N117="Catastrófico"),AND(J117="Baja",N117="Catastrófico"),AND(J117="Media",N117="Catastrófico"),AND(J117="Alta",N117="Catastrófico"),AND(J117="Muy Alta",N117="Catastrófico")),"Extremo",""))))</f>
        <v/>
      </c>
      <c r="Q117" s="113">
        <v>1</v>
      </c>
      <c r="R117" s="114"/>
      <c r="S117" s="115" t="str">
        <f>IF(OR(T117="Preventivo",T117="Detectivo"),"Probabilidad",IF(T117="Correctivo","Impacto",""))</f>
        <v/>
      </c>
      <c r="T117" s="116"/>
      <c r="U117" s="116"/>
      <c r="V117" s="117" t="str">
        <f>IF(AND(T117="Preventivo",U117="Automático"),"50%",IF(AND(T117="Preventivo",U117="Manual"),"40%",IF(AND(T117="Detectivo",U117="Automático"),"40%",IF(AND(T117="Detectivo",U117="Manual"),"30%",IF(AND(T117="Correctivo",U117="Automático"),"35%",IF(AND(T117="Correctivo",U117="Manual"),"25%",""))))))</f>
        <v/>
      </c>
      <c r="W117" s="116"/>
      <c r="X117" s="116"/>
      <c r="Y117" s="116"/>
      <c r="Z117" s="118" t="str">
        <f>IFERROR(IF(S117="Probabilidad",(K117-(+K117*V117)),IF(S117="Impacto",K117,"")),"")</f>
        <v/>
      </c>
      <c r="AA117" s="119" t="str">
        <f>IFERROR(IF(Z117="","",IF(Z117&lt;=0.2,"Muy Baja",IF(Z117&lt;=0.4,"Baja",IF(Z117&lt;=0.6,"Media",IF(Z117&lt;=0.8,"Alta","Muy Alta"))))),"")</f>
        <v/>
      </c>
      <c r="AB117" s="117" t="str">
        <f>+Z117</f>
        <v/>
      </c>
      <c r="AC117" s="119" t="str">
        <f>IFERROR(IF(AD117="","",IF(AD117&lt;=0.2,"Leve",IF(AD117&lt;=0.4,"Menor",IF(AD117&lt;=0.6,"Moderado",IF(AD117&lt;=0.8,"Mayor","Catastrófico"))))),"")</f>
        <v/>
      </c>
      <c r="AD117" s="117" t="str">
        <f>IFERROR(IF(S117="Impacto",(O117-(+O117*V117)),IF(S117="Probabilidad",O117,"")),"")</f>
        <v/>
      </c>
      <c r="AE117" s="120" t="str">
        <f>IFERROR(IF(OR(AND(AA117="Muy Baja",AC117="Leve"),AND(AA117="Muy Baja",AC117="Menor"),AND(AA117="Baja",AC117="Leve")),"Bajo",IF(OR(AND(AA117="Muy baja",AC117="Moderado"),AND(AA117="Baja",AC117="Menor"),AND(AA117="Baja",AC117="Moderado"),AND(AA117="Media",AC117="Leve"),AND(AA117="Media",AC117="Menor"),AND(AA117="Media",AC117="Moderado"),AND(AA117="Alta",AC117="Leve"),AND(AA117="Alta",AC117="Menor")),"Moderado",IF(OR(AND(AA117="Muy Baja",AC117="Mayor"),AND(AA117="Baja",AC117="Mayor"),AND(AA117="Media",AC117="Mayor"),AND(AA117="Alta",AC117="Moderado"),AND(AA117="Alta",AC117="Mayor"),AND(AA117="Muy Alta",AC117="Leve"),AND(AA117="Muy Alta",AC117="Menor"),AND(AA117="Muy Alta",AC117="Moderado"),AND(AA117="Muy Alta",AC117="Mayor")),"Alto",IF(OR(AND(AA117="Muy Baja",AC117="Catastrófico"),AND(AA117="Baja",AC117="Catastrófico"),AND(AA117="Media",AC117="Catastrófico"),AND(AA117="Alta",AC117="Catastrófico"),AND(AA117="Muy Alta",AC117="Catastrófico")),"Extremo","")))),"")</f>
        <v/>
      </c>
      <c r="AF117" s="116"/>
      <c r="AG117" s="121"/>
      <c r="AH117" s="122"/>
      <c r="AI117" s="123"/>
      <c r="AJ117" s="123"/>
      <c r="AK117" s="121"/>
      <c r="AL117" s="122"/>
    </row>
    <row r="118" spans="1:38" x14ac:dyDescent="0.3">
      <c r="A118" s="222"/>
      <c r="B118" s="139"/>
      <c r="C118" s="139"/>
      <c r="D118" s="223"/>
      <c r="E118" s="213"/>
      <c r="F118" s="141"/>
      <c r="G118" s="223"/>
      <c r="H118" s="140"/>
      <c r="I118" s="224"/>
      <c r="J118" s="220"/>
      <c r="K118" s="219"/>
      <c r="L118" s="218"/>
      <c r="M118" s="219">
        <f ca="1">IF(NOT(ISERROR(MATCH(L118,_xlfn.ANCHORARRAY(E129),0))),K131&amp;"Por favor no seleccionar los criterios de impacto",L118)</f>
        <v>0</v>
      </c>
      <c r="N118" s="220"/>
      <c r="O118" s="219"/>
      <c r="P118" s="221"/>
      <c r="Q118" s="113">
        <v>2</v>
      </c>
      <c r="R118" s="114"/>
      <c r="S118" s="115" t="str">
        <f>IF(OR(T118="Preventivo",T118="Detectivo"),"Probabilidad",IF(T118="Correctivo","Impacto",""))</f>
        <v/>
      </c>
      <c r="T118" s="116"/>
      <c r="U118" s="116"/>
      <c r="V118" s="117" t="str">
        <f t="shared" ref="V118:V122" si="139">IF(AND(T118="Preventivo",U118="Automático"),"50%",IF(AND(T118="Preventivo",U118="Manual"),"40%",IF(AND(T118="Detectivo",U118="Automático"),"40%",IF(AND(T118="Detectivo",U118="Manual"),"30%",IF(AND(T118="Correctivo",U118="Automático"),"35%",IF(AND(T118="Correctivo",U118="Manual"),"25%",""))))))</f>
        <v/>
      </c>
      <c r="W118" s="116"/>
      <c r="X118" s="116"/>
      <c r="Y118" s="116"/>
      <c r="Z118" s="118" t="str">
        <f>IFERROR(IF(AND(S117="Probabilidad",S118="Probabilidad"),(AB117-(+AB117*V118)),IF(S118="Probabilidad",(K117-(+K117*V118)),IF(S118="Impacto",AB117,""))),"")</f>
        <v/>
      </c>
      <c r="AA118" s="119" t="str">
        <f t="shared" ref="AA118:AA122" si="140">IFERROR(IF(Z118="","",IF(Z118&lt;=0.2,"Muy Baja",IF(Z118&lt;=0.4,"Baja",IF(Z118&lt;=0.6,"Media",IF(Z118&lt;=0.8,"Alta","Muy Alta"))))),"")</f>
        <v/>
      </c>
      <c r="AB118" s="117" t="str">
        <f t="shared" ref="AB118:AB122" si="141">+Z118</f>
        <v/>
      </c>
      <c r="AC118" s="119" t="str">
        <f t="shared" ref="AC118:AC122" si="142">IFERROR(IF(AD118="","",IF(AD118&lt;=0.2,"Leve",IF(AD118&lt;=0.4,"Menor",IF(AD118&lt;=0.6,"Moderado",IF(AD118&lt;=0.8,"Mayor","Catastrófico"))))),"")</f>
        <v/>
      </c>
      <c r="AD118" s="117" t="str">
        <f>IFERROR(IF(AND(S117="Impacto",S118="Impacto"),(AD111-(+AD111*V118)),IF(S118="Impacto",($O$57-(+$O$57*V118)),IF(S118="Probabilidad",AD111,""))),"")</f>
        <v/>
      </c>
      <c r="AE118" s="120" t="str">
        <f t="shared" ref="AE118:AE119" si="143">IFERROR(IF(OR(AND(AA118="Muy Baja",AC118="Leve"),AND(AA118="Muy Baja",AC118="Menor"),AND(AA118="Baja",AC118="Leve")),"Bajo",IF(OR(AND(AA118="Muy baja",AC118="Moderado"),AND(AA118="Baja",AC118="Menor"),AND(AA118="Baja",AC118="Moderado"),AND(AA118="Media",AC118="Leve"),AND(AA118="Media",AC118="Menor"),AND(AA118="Media",AC118="Moderado"),AND(AA118="Alta",AC118="Leve"),AND(AA118="Alta",AC118="Menor")),"Moderado",IF(OR(AND(AA118="Muy Baja",AC118="Mayor"),AND(AA118="Baja",AC118="Mayor"),AND(AA118="Media",AC118="Mayor"),AND(AA118="Alta",AC118="Moderado"),AND(AA118="Alta",AC118="Mayor"),AND(AA118="Muy Alta",AC118="Leve"),AND(AA118="Muy Alta",AC118="Menor"),AND(AA118="Muy Alta",AC118="Moderado"),AND(AA118="Muy Alta",AC118="Mayor")),"Alto",IF(OR(AND(AA118="Muy Baja",AC118="Catastrófico"),AND(AA118="Baja",AC118="Catastrófico"),AND(AA118="Media",AC118="Catastrófico"),AND(AA118="Alta",AC118="Catastrófico"),AND(AA118="Muy Alta",AC118="Catastrófico")),"Extremo","")))),"")</f>
        <v/>
      </c>
      <c r="AF118" s="116"/>
      <c r="AG118" s="121"/>
      <c r="AH118" s="122"/>
      <c r="AI118" s="123"/>
      <c r="AJ118" s="123"/>
      <c r="AK118" s="121"/>
      <c r="AL118" s="122"/>
    </row>
    <row r="119" spans="1:38" x14ac:dyDescent="0.3">
      <c r="A119" s="222"/>
      <c r="B119" s="139"/>
      <c r="C119" s="139"/>
      <c r="D119" s="223"/>
      <c r="E119" s="213"/>
      <c r="F119" s="141"/>
      <c r="G119" s="223"/>
      <c r="H119" s="140"/>
      <c r="I119" s="224"/>
      <c r="J119" s="220"/>
      <c r="K119" s="219"/>
      <c r="L119" s="218"/>
      <c r="M119" s="219">
        <f ca="1">IF(NOT(ISERROR(MATCH(L119,_xlfn.ANCHORARRAY(E130),0))),K132&amp;"Por favor no seleccionar los criterios de impacto",L119)</f>
        <v>0</v>
      </c>
      <c r="N119" s="220"/>
      <c r="O119" s="219"/>
      <c r="P119" s="221"/>
      <c r="Q119" s="113">
        <v>3</v>
      </c>
      <c r="R119" s="126"/>
      <c r="S119" s="115" t="str">
        <f>IF(OR(T119="Preventivo",T119="Detectivo"),"Probabilidad",IF(T119="Correctivo","Impacto",""))</f>
        <v/>
      </c>
      <c r="T119" s="116"/>
      <c r="U119" s="116"/>
      <c r="V119" s="117" t="str">
        <f t="shared" si="139"/>
        <v/>
      </c>
      <c r="W119" s="116"/>
      <c r="X119" s="116"/>
      <c r="Y119" s="116"/>
      <c r="Z119" s="118" t="str">
        <f>IFERROR(IF(AND(S118="Probabilidad",S119="Probabilidad"),(AB118-(+AB118*V119)),IF(AND(S118="Impacto",S119="Probabilidad"),(AB117-(+AB117*V119)),IF(S119="Impacto",AB118,""))),"")</f>
        <v/>
      </c>
      <c r="AA119" s="119" t="str">
        <f t="shared" si="140"/>
        <v/>
      </c>
      <c r="AB119" s="117" t="str">
        <f t="shared" si="141"/>
        <v/>
      </c>
      <c r="AC119" s="119" t="str">
        <f t="shared" si="142"/>
        <v/>
      </c>
      <c r="AD119" s="117" t="str">
        <f>IFERROR(IF(AND(S118="Impacto",S119="Impacto"),(AD118-(+AD118*V119)),IF(AND(S118="Probabilidad",S119="Impacto"),(AD117-(+AD117*V119)),IF(S119="Probabilidad",AD118,""))),"")</f>
        <v/>
      </c>
      <c r="AE119" s="120" t="str">
        <f t="shared" si="143"/>
        <v/>
      </c>
      <c r="AF119" s="116"/>
      <c r="AG119" s="121"/>
      <c r="AH119" s="122"/>
      <c r="AI119" s="123"/>
      <c r="AJ119" s="123"/>
      <c r="AK119" s="121"/>
      <c r="AL119" s="122"/>
    </row>
    <row r="120" spans="1:38" x14ac:dyDescent="0.3">
      <c r="A120" s="222"/>
      <c r="B120" s="139"/>
      <c r="C120" s="139"/>
      <c r="D120" s="223"/>
      <c r="E120" s="213"/>
      <c r="F120" s="141"/>
      <c r="G120" s="223"/>
      <c r="H120" s="140"/>
      <c r="I120" s="224"/>
      <c r="J120" s="220"/>
      <c r="K120" s="219"/>
      <c r="L120" s="218"/>
      <c r="M120" s="219">
        <f ca="1">IF(NOT(ISERROR(MATCH(L120,_xlfn.ANCHORARRAY(E131),0))),K133&amp;"Por favor no seleccionar los criterios de impacto",L120)</f>
        <v>0</v>
      </c>
      <c r="N120" s="220"/>
      <c r="O120" s="219"/>
      <c r="P120" s="221"/>
      <c r="Q120" s="113">
        <v>4</v>
      </c>
      <c r="R120" s="114"/>
      <c r="S120" s="115" t="str">
        <f t="shared" ref="S120:S122" si="144">IF(OR(T120="Preventivo",T120="Detectivo"),"Probabilidad",IF(T120="Correctivo","Impacto",""))</f>
        <v/>
      </c>
      <c r="T120" s="116"/>
      <c r="U120" s="116"/>
      <c r="V120" s="117" t="str">
        <f t="shared" si="139"/>
        <v/>
      </c>
      <c r="W120" s="116"/>
      <c r="X120" s="116"/>
      <c r="Y120" s="116"/>
      <c r="Z120" s="118" t="str">
        <f t="shared" ref="Z120:Z122" si="145">IFERROR(IF(AND(S119="Probabilidad",S120="Probabilidad"),(AB119-(+AB119*V120)),IF(AND(S119="Impacto",S120="Probabilidad"),(AB118-(+AB118*V120)),IF(S120="Impacto",AB119,""))),"")</f>
        <v/>
      </c>
      <c r="AA120" s="119" t="str">
        <f t="shared" si="140"/>
        <v/>
      </c>
      <c r="AB120" s="117" t="str">
        <f t="shared" si="141"/>
        <v/>
      </c>
      <c r="AC120" s="119" t="str">
        <f t="shared" si="142"/>
        <v/>
      </c>
      <c r="AD120" s="117" t="str">
        <f t="shared" ref="AD120:AD122" si="146">IFERROR(IF(AND(S119="Impacto",S120="Impacto"),(AD119-(+AD119*V120)),IF(AND(S119="Probabilidad",S120="Impacto"),(AD118-(+AD118*V120)),IF(S120="Probabilidad",AD119,""))),"")</f>
        <v/>
      </c>
      <c r="AE120" s="120" t="str">
        <f>IFERROR(IF(OR(AND(AA120="Muy Baja",AC120="Leve"),AND(AA120="Muy Baja",AC120="Menor"),AND(AA120="Baja",AC120="Leve")),"Bajo",IF(OR(AND(AA120="Muy baja",AC120="Moderado"),AND(AA120="Baja",AC120="Menor"),AND(AA120="Baja",AC120="Moderado"),AND(AA120="Media",AC120="Leve"),AND(AA120="Media",AC120="Menor"),AND(AA120="Media",AC120="Moderado"),AND(AA120="Alta",AC120="Leve"),AND(AA120="Alta",AC120="Menor")),"Moderado",IF(OR(AND(AA120="Muy Baja",AC120="Mayor"),AND(AA120="Baja",AC120="Mayor"),AND(AA120="Media",AC120="Mayor"),AND(AA120="Alta",AC120="Moderado"),AND(AA120="Alta",AC120="Mayor"),AND(AA120="Muy Alta",AC120="Leve"),AND(AA120="Muy Alta",AC120="Menor"),AND(AA120="Muy Alta",AC120="Moderado"),AND(AA120="Muy Alta",AC120="Mayor")),"Alto",IF(OR(AND(AA120="Muy Baja",AC120="Catastrófico"),AND(AA120="Baja",AC120="Catastrófico"),AND(AA120="Media",AC120="Catastrófico"),AND(AA120="Alta",AC120="Catastrófico"),AND(AA120="Muy Alta",AC120="Catastrófico")),"Extremo","")))),"")</f>
        <v/>
      </c>
      <c r="AF120" s="116"/>
      <c r="AG120" s="121"/>
      <c r="AH120" s="122"/>
      <c r="AI120" s="123"/>
      <c r="AJ120" s="123"/>
      <c r="AK120" s="121"/>
      <c r="AL120" s="122"/>
    </row>
    <row r="121" spans="1:38" x14ac:dyDescent="0.3">
      <c r="A121" s="222"/>
      <c r="B121" s="139"/>
      <c r="C121" s="139"/>
      <c r="D121" s="223"/>
      <c r="E121" s="213"/>
      <c r="F121" s="141"/>
      <c r="G121" s="223"/>
      <c r="H121" s="140"/>
      <c r="I121" s="224"/>
      <c r="J121" s="220"/>
      <c r="K121" s="219"/>
      <c r="L121" s="218"/>
      <c r="M121" s="219">
        <f ca="1">IF(NOT(ISERROR(MATCH(L121,_xlfn.ANCHORARRAY(E132),0))),K134&amp;"Por favor no seleccionar los criterios de impacto",L121)</f>
        <v>0</v>
      </c>
      <c r="N121" s="220"/>
      <c r="O121" s="219"/>
      <c r="P121" s="221"/>
      <c r="Q121" s="113">
        <v>5</v>
      </c>
      <c r="R121" s="114"/>
      <c r="S121" s="115" t="str">
        <f t="shared" si="144"/>
        <v/>
      </c>
      <c r="T121" s="116"/>
      <c r="U121" s="116"/>
      <c r="V121" s="117" t="str">
        <f t="shared" si="139"/>
        <v/>
      </c>
      <c r="W121" s="116"/>
      <c r="X121" s="116"/>
      <c r="Y121" s="116"/>
      <c r="Z121" s="118" t="str">
        <f t="shared" si="145"/>
        <v/>
      </c>
      <c r="AA121" s="119" t="str">
        <f t="shared" si="140"/>
        <v/>
      </c>
      <c r="AB121" s="117" t="str">
        <f t="shared" si="141"/>
        <v/>
      </c>
      <c r="AC121" s="119" t="str">
        <f t="shared" si="142"/>
        <v/>
      </c>
      <c r="AD121" s="117" t="str">
        <f t="shared" si="146"/>
        <v/>
      </c>
      <c r="AE121" s="120" t="str">
        <f t="shared" ref="AE121:AE122" si="147">IFERROR(IF(OR(AND(AA121="Muy Baja",AC121="Leve"),AND(AA121="Muy Baja",AC121="Menor"),AND(AA121="Baja",AC121="Leve")),"Bajo",IF(OR(AND(AA121="Muy baja",AC121="Moderado"),AND(AA121="Baja",AC121="Menor"),AND(AA121="Baja",AC121="Moderado"),AND(AA121="Media",AC121="Leve"),AND(AA121="Media",AC121="Menor"),AND(AA121="Media",AC121="Moderado"),AND(AA121="Alta",AC121="Leve"),AND(AA121="Alta",AC121="Menor")),"Moderado",IF(OR(AND(AA121="Muy Baja",AC121="Mayor"),AND(AA121="Baja",AC121="Mayor"),AND(AA121="Media",AC121="Mayor"),AND(AA121="Alta",AC121="Moderado"),AND(AA121="Alta",AC121="Mayor"),AND(AA121="Muy Alta",AC121="Leve"),AND(AA121="Muy Alta",AC121="Menor"),AND(AA121="Muy Alta",AC121="Moderado"),AND(AA121="Muy Alta",AC121="Mayor")),"Alto",IF(OR(AND(AA121="Muy Baja",AC121="Catastrófico"),AND(AA121="Baja",AC121="Catastrófico"),AND(AA121="Media",AC121="Catastrófico"),AND(AA121="Alta",AC121="Catastrófico"),AND(AA121="Muy Alta",AC121="Catastrófico")),"Extremo","")))),"")</f>
        <v/>
      </c>
      <c r="AF121" s="116"/>
      <c r="AG121" s="121"/>
      <c r="AH121" s="122"/>
      <c r="AI121" s="123"/>
      <c r="AJ121" s="123"/>
      <c r="AK121" s="121"/>
      <c r="AL121" s="122"/>
    </row>
    <row r="122" spans="1:38" x14ac:dyDescent="0.3">
      <c r="A122" s="222"/>
      <c r="B122" s="139"/>
      <c r="C122" s="139"/>
      <c r="D122" s="223"/>
      <c r="E122" s="213"/>
      <c r="F122" s="141"/>
      <c r="G122" s="223"/>
      <c r="H122" s="140"/>
      <c r="I122" s="224"/>
      <c r="J122" s="220"/>
      <c r="K122" s="219"/>
      <c r="L122" s="218"/>
      <c r="M122" s="219">
        <f ca="1">IF(NOT(ISERROR(MATCH(L122,_xlfn.ANCHORARRAY(E133),0))),K136&amp;"Por favor no seleccionar los criterios de impacto",L122)</f>
        <v>0</v>
      </c>
      <c r="N122" s="220"/>
      <c r="O122" s="219"/>
      <c r="P122" s="221"/>
      <c r="Q122" s="113">
        <v>6</v>
      </c>
      <c r="R122" s="114"/>
      <c r="S122" s="115" t="str">
        <f t="shared" si="144"/>
        <v/>
      </c>
      <c r="T122" s="116"/>
      <c r="U122" s="116"/>
      <c r="V122" s="117" t="str">
        <f t="shared" si="139"/>
        <v/>
      </c>
      <c r="W122" s="116"/>
      <c r="X122" s="116"/>
      <c r="Y122" s="116"/>
      <c r="Z122" s="118" t="str">
        <f t="shared" si="145"/>
        <v/>
      </c>
      <c r="AA122" s="119" t="str">
        <f t="shared" si="140"/>
        <v/>
      </c>
      <c r="AB122" s="117" t="str">
        <f t="shared" si="141"/>
        <v/>
      </c>
      <c r="AC122" s="119" t="str">
        <f t="shared" si="142"/>
        <v/>
      </c>
      <c r="AD122" s="117" t="str">
        <f t="shared" si="146"/>
        <v/>
      </c>
      <c r="AE122" s="120" t="str">
        <f t="shared" si="147"/>
        <v/>
      </c>
      <c r="AF122" s="116"/>
      <c r="AG122" s="121"/>
      <c r="AH122" s="122"/>
      <c r="AI122" s="123"/>
      <c r="AJ122" s="123"/>
      <c r="AK122" s="121"/>
      <c r="AL122" s="122"/>
    </row>
    <row r="123" spans="1:38" x14ac:dyDescent="0.3">
      <c r="A123" s="222">
        <v>9</v>
      </c>
      <c r="B123" s="139"/>
      <c r="C123" s="139"/>
      <c r="D123" s="223"/>
      <c r="E123" s="213"/>
      <c r="F123" s="141"/>
      <c r="G123" s="223"/>
      <c r="H123" s="140"/>
      <c r="I123" s="224"/>
      <c r="J123" s="220" t="str">
        <f>IF(I123&lt;=0,"",IF(I123&lt;=2,"Muy Baja",IF(I123&lt;=24,"Baja",IF(I123&lt;=500,"Media",IF(I123&lt;=5000,"Alta","Muy Alta")))))</f>
        <v/>
      </c>
      <c r="K123" s="219" t="str">
        <f>IF(J123="","",IF(J123="Muy Baja",0.2,IF(J123="Baja",0.4,IF(J123="Media",0.6,IF(J123="Alta",0.8,IF(J123="Muy Alta",1,))))))</f>
        <v/>
      </c>
      <c r="L123" s="218"/>
      <c r="M123" s="219">
        <f>IF(NOT(ISERROR(MATCH(L123,'Tabla Impacto'!$B$221:$B$223,0))),'Tabla Impacto'!$F$223&amp;"Por favor no seleccionar los criterios de impacto(Afectación Económica o presupuestal y Pérdida Reputacional)",L123)</f>
        <v>0</v>
      </c>
      <c r="N123" s="220" t="str">
        <f>IF(OR(M123='Tabla Impacto'!$C$11,M123='Tabla Impacto'!$D$11),"Leve",IF(OR(M123='Tabla Impacto'!$C$12,M123='Tabla Impacto'!$D$12),"Menor",IF(OR(M123='Tabla Impacto'!$C$13,M123='Tabla Impacto'!$D$13),"Moderado",IF(OR(M123='Tabla Impacto'!$C$14,M123='Tabla Impacto'!$D$14),"Mayor",IF(OR(M123='Tabla Impacto'!$C$15,M123='Tabla Impacto'!$D$15),"Catastrófico","")))))</f>
        <v/>
      </c>
      <c r="O123" s="219" t="str">
        <f>IF(N123="","",IF(N123="Leve",0.2,IF(N123="Menor",0.4,IF(N123="Moderado",0.6,IF(N123="Mayor",0.8,IF(N123="Catastrófico",1,))))))</f>
        <v/>
      </c>
      <c r="P123" s="221" t="str">
        <f>IF(OR(AND(J123="Muy Baja",N123="Leve"),AND(J123="Muy Baja",N123="Menor"),AND(J123="Baja",N123="Leve")),"Bajo",IF(OR(AND(J123="Muy baja",N123="Moderado"),AND(J123="Baja",N123="Menor"),AND(J123="Baja",N123="Moderado"),AND(J123="Media",N123="Leve"),AND(J123="Media",N123="Menor"),AND(J123="Media",N123="Moderado"),AND(J123="Alta",N123="Leve"),AND(J123="Alta",N123="Menor")),"Moderado",IF(OR(AND(J123="Muy Baja",N123="Mayor"),AND(J123="Baja",N123="Mayor"),AND(J123="Media",N123="Mayor"),AND(J123="Alta",N123="Moderado"),AND(J123="Alta",N123="Mayor"),AND(J123="Muy Alta",N123="Leve"),AND(J123="Muy Alta",N123="Menor"),AND(J123="Muy Alta",N123="Moderado"),AND(J123="Muy Alta",N123="Mayor")),"Alto",IF(OR(AND(J123="Muy Baja",N123="Catastrófico"),AND(J123="Baja",N123="Catastrófico"),AND(J123="Media",N123="Catastrófico"),AND(J123="Alta",N123="Catastrófico"),AND(J123="Muy Alta",N123="Catastrófico")),"Extremo",""))))</f>
        <v/>
      </c>
      <c r="Q123" s="113">
        <v>1</v>
      </c>
      <c r="R123" s="114"/>
      <c r="S123" s="115" t="str">
        <f>IF(OR(T123="Preventivo",T123="Detectivo"),"Probabilidad",IF(T123="Correctivo","Impacto",""))</f>
        <v/>
      </c>
      <c r="T123" s="116"/>
      <c r="U123" s="116"/>
      <c r="V123" s="117" t="str">
        <f>IF(AND(T123="Preventivo",U123="Automático"),"50%",IF(AND(T123="Preventivo",U123="Manual"),"40%",IF(AND(T123="Detectivo",U123="Automático"),"40%",IF(AND(T123="Detectivo",U123="Manual"),"30%",IF(AND(T123="Correctivo",U123="Automático"),"35%",IF(AND(T123="Correctivo",U123="Manual"),"25%",""))))))</f>
        <v/>
      </c>
      <c r="W123" s="116"/>
      <c r="X123" s="116"/>
      <c r="Y123" s="116"/>
      <c r="Z123" s="118" t="str">
        <f>IFERROR(IF(S123="Probabilidad",(K123-(+K123*V123)),IF(S123="Impacto",K123,"")),"")</f>
        <v/>
      </c>
      <c r="AA123" s="119" t="str">
        <f>IFERROR(IF(Z123="","",IF(Z123&lt;=0.2,"Muy Baja",IF(Z123&lt;=0.4,"Baja",IF(Z123&lt;=0.6,"Media",IF(Z123&lt;=0.8,"Alta","Muy Alta"))))),"")</f>
        <v/>
      </c>
      <c r="AB123" s="117" t="str">
        <f>+Z123</f>
        <v/>
      </c>
      <c r="AC123" s="119" t="str">
        <f>IFERROR(IF(AD123="","",IF(AD123&lt;=0.2,"Leve",IF(AD123&lt;=0.4,"Menor",IF(AD123&lt;=0.6,"Moderado",IF(AD123&lt;=0.8,"Mayor","Catastrófico"))))),"")</f>
        <v/>
      </c>
      <c r="AD123" s="117" t="str">
        <f>IFERROR(IF(S123="Impacto",(O123-(+O123*V123)),IF(S123="Probabilidad",O123,"")),"")</f>
        <v/>
      </c>
      <c r="AE123" s="120" t="str">
        <f>IFERROR(IF(OR(AND(AA123="Muy Baja",AC123="Leve"),AND(AA123="Muy Baja",AC123="Menor"),AND(AA123="Baja",AC123="Leve")),"Bajo",IF(OR(AND(AA123="Muy baja",AC123="Moderado"),AND(AA123="Baja",AC123="Menor"),AND(AA123="Baja",AC123="Moderado"),AND(AA123="Media",AC123="Leve"),AND(AA123="Media",AC123="Menor"),AND(AA123="Media",AC123="Moderado"),AND(AA123="Alta",AC123="Leve"),AND(AA123="Alta",AC123="Menor")),"Moderado",IF(OR(AND(AA123="Muy Baja",AC123="Mayor"),AND(AA123="Baja",AC123="Mayor"),AND(AA123="Media",AC123="Mayor"),AND(AA123="Alta",AC123="Moderado"),AND(AA123="Alta",AC123="Mayor"),AND(AA123="Muy Alta",AC123="Leve"),AND(AA123="Muy Alta",AC123="Menor"),AND(AA123="Muy Alta",AC123="Moderado"),AND(AA123="Muy Alta",AC123="Mayor")),"Alto",IF(OR(AND(AA123="Muy Baja",AC123="Catastrófico"),AND(AA123="Baja",AC123="Catastrófico"),AND(AA123="Media",AC123="Catastrófico"),AND(AA123="Alta",AC123="Catastrófico"),AND(AA123="Muy Alta",AC123="Catastrófico")),"Extremo","")))),"")</f>
        <v/>
      </c>
      <c r="AF123" s="116"/>
      <c r="AG123" s="121"/>
      <c r="AH123" s="122"/>
      <c r="AI123" s="123"/>
      <c r="AJ123" s="123"/>
      <c r="AK123" s="121"/>
      <c r="AL123" s="122"/>
    </row>
    <row r="124" spans="1:38" x14ac:dyDescent="0.3">
      <c r="A124" s="222"/>
      <c r="B124" s="139"/>
      <c r="C124" s="139"/>
      <c r="D124" s="223"/>
      <c r="E124" s="213"/>
      <c r="F124" s="141"/>
      <c r="G124" s="223"/>
      <c r="H124" s="140"/>
      <c r="I124" s="224"/>
      <c r="J124" s="220"/>
      <c r="K124" s="219"/>
      <c r="L124" s="218"/>
      <c r="M124" s="219">
        <f ca="1">IF(NOT(ISERROR(MATCH(L124,_xlfn.ANCHORARRAY(E136),0))),K138&amp;"Por favor no seleccionar los criterios de impacto",L124)</f>
        <v>0</v>
      </c>
      <c r="N124" s="220"/>
      <c r="O124" s="219"/>
      <c r="P124" s="221"/>
      <c r="Q124" s="113">
        <v>2</v>
      </c>
      <c r="R124" s="114"/>
      <c r="S124" s="115" t="str">
        <f>IF(OR(T124="Preventivo",T124="Detectivo"),"Probabilidad",IF(T124="Correctivo","Impacto",""))</f>
        <v/>
      </c>
      <c r="T124" s="116"/>
      <c r="U124" s="116"/>
      <c r="V124" s="117" t="str">
        <f t="shared" ref="V124:V128" si="148">IF(AND(T124="Preventivo",U124="Automático"),"50%",IF(AND(T124="Preventivo",U124="Manual"),"40%",IF(AND(T124="Detectivo",U124="Automático"),"40%",IF(AND(T124="Detectivo",U124="Manual"),"30%",IF(AND(T124="Correctivo",U124="Automático"),"35%",IF(AND(T124="Correctivo",U124="Manual"),"25%",""))))))</f>
        <v/>
      </c>
      <c r="W124" s="116"/>
      <c r="X124" s="116"/>
      <c r="Y124" s="116"/>
      <c r="Z124" s="118" t="str">
        <f>IFERROR(IF(AND(S123="Probabilidad",S124="Probabilidad"),(AB123-(+AB123*V124)),IF(S124="Probabilidad",(K123-(+K123*V124)),IF(S124="Impacto",AB123,""))),"")</f>
        <v/>
      </c>
      <c r="AA124" s="119" t="str">
        <f t="shared" ref="AA124:AA128" si="149">IFERROR(IF(Z124="","",IF(Z124&lt;=0.2,"Muy Baja",IF(Z124&lt;=0.4,"Baja",IF(Z124&lt;=0.6,"Media",IF(Z124&lt;=0.8,"Alta","Muy Alta"))))),"")</f>
        <v/>
      </c>
      <c r="AB124" s="117" t="str">
        <f t="shared" ref="AB124:AB128" si="150">+Z124</f>
        <v/>
      </c>
      <c r="AC124" s="119" t="str">
        <f t="shared" ref="AC124:AC128" si="151">IFERROR(IF(AD124="","",IF(AD124&lt;=0.2,"Leve",IF(AD124&lt;=0.4,"Menor",IF(AD124&lt;=0.6,"Moderado",IF(AD124&lt;=0.8,"Mayor","Catastrófico"))))),"")</f>
        <v/>
      </c>
      <c r="AD124" s="117" t="str">
        <f>IFERROR(IF(AND(S123="Impacto",S124="Impacto"),(AD117-(+AD117*V124)),IF(S124="Impacto",($O$63-(+$O$63*V124)),IF(S124="Probabilidad",AD117,""))),"")</f>
        <v/>
      </c>
      <c r="AE124" s="120" t="str">
        <f t="shared" ref="AE124:AE125" si="152">IFERROR(IF(OR(AND(AA124="Muy Baja",AC124="Leve"),AND(AA124="Muy Baja",AC124="Menor"),AND(AA124="Baja",AC124="Leve")),"Bajo",IF(OR(AND(AA124="Muy baja",AC124="Moderado"),AND(AA124="Baja",AC124="Menor"),AND(AA124="Baja",AC124="Moderado"),AND(AA124="Media",AC124="Leve"),AND(AA124="Media",AC124="Menor"),AND(AA124="Media",AC124="Moderado"),AND(AA124="Alta",AC124="Leve"),AND(AA124="Alta",AC124="Menor")),"Moderado",IF(OR(AND(AA124="Muy Baja",AC124="Mayor"),AND(AA124="Baja",AC124="Mayor"),AND(AA124="Media",AC124="Mayor"),AND(AA124="Alta",AC124="Moderado"),AND(AA124="Alta",AC124="Mayor"),AND(AA124="Muy Alta",AC124="Leve"),AND(AA124="Muy Alta",AC124="Menor"),AND(AA124="Muy Alta",AC124="Moderado"),AND(AA124="Muy Alta",AC124="Mayor")),"Alto",IF(OR(AND(AA124="Muy Baja",AC124="Catastrófico"),AND(AA124="Baja",AC124="Catastrófico"),AND(AA124="Media",AC124="Catastrófico"),AND(AA124="Alta",AC124="Catastrófico"),AND(AA124="Muy Alta",AC124="Catastrófico")),"Extremo","")))),"")</f>
        <v/>
      </c>
      <c r="AF124" s="116"/>
      <c r="AG124" s="121"/>
      <c r="AH124" s="122"/>
      <c r="AI124" s="123"/>
      <c r="AJ124" s="123"/>
      <c r="AK124" s="121"/>
      <c r="AL124" s="122"/>
    </row>
    <row r="125" spans="1:38" x14ac:dyDescent="0.3">
      <c r="A125" s="222"/>
      <c r="B125" s="139"/>
      <c r="C125" s="139"/>
      <c r="D125" s="223"/>
      <c r="E125" s="213"/>
      <c r="F125" s="141"/>
      <c r="G125" s="223"/>
      <c r="H125" s="140"/>
      <c r="I125" s="224"/>
      <c r="J125" s="220"/>
      <c r="K125" s="219"/>
      <c r="L125" s="218"/>
      <c r="M125" s="219">
        <f ca="1">IF(NOT(ISERROR(MATCH(L125,_xlfn.ANCHORARRAY(E137),0))),K139&amp;"Por favor no seleccionar los criterios de impacto",L125)</f>
        <v>0</v>
      </c>
      <c r="N125" s="220"/>
      <c r="O125" s="219"/>
      <c r="P125" s="221"/>
      <c r="Q125" s="113">
        <v>3</v>
      </c>
      <c r="R125" s="126"/>
      <c r="S125" s="115" t="str">
        <f>IF(OR(T125="Preventivo",T125="Detectivo"),"Probabilidad",IF(T125="Correctivo","Impacto",""))</f>
        <v/>
      </c>
      <c r="T125" s="116"/>
      <c r="U125" s="116"/>
      <c r="V125" s="117" t="str">
        <f t="shared" si="148"/>
        <v/>
      </c>
      <c r="W125" s="116"/>
      <c r="X125" s="116"/>
      <c r="Y125" s="116"/>
      <c r="Z125" s="118" t="str">
        <f>IFERROR(IF(AND(S124="Probabilidad",S125="Probabilidad"),(AB124-(+AB124*V125)),IF(AND(S124="Impacto",S125="Probabilidad"),(AB123-(+AB123*V125)),IF(S125="Impacto",AB124,""))),"")</f>
        <v/>
      </c>
      <c r="AA125" s="119" t="str">
        <f t="shared" si="149"/>
        <v/>
      </c>
      <c r="AB125" s="117" t="str">
        <f t="shared" si="150"/>
        <v/>
      </c>
      <c r="AC125" s="119" t="str">
        <f t="shared" si="151"/>
        <v/>
      </c>
      <c r="AD125" s="117" t="str">
        <f>IFERROR(IF(AND(S124="Impacto",S125="Impacto"),(AD124-(+AD124*V125)),IF(AND(S124="Probabilidad",S125="Impacto"),(AD123-(+AD123*V125)),IF(S125="Probabilidad",AD124,""))),"")</f>
        <v/>
      </c>
      <c r="AE125" s="120" t="str">
        <f t="shared" si="152"/>
        <v/>
      </c>
      <c r="AF125" s="116"/>
      <c r="AG125" s="121"/>
      <c r="AH125" s="122"/>
      <c r="AI125" s="123"/>
      <c r="AJ125" s="123"/>
      <c r="AK125" s="121"/>
      <c r="AL125" s="122"/>
    </row>
    <row r="126" spans="1:38" x14ac:dyDescent="0.3">
      <c r="A126" s="222"/>
      <c r="B126" s="139"/>
      <c r="C126" s="139"/>
      <c r="D126" s="223"/>
      <c r="E126" s="213"/>
      <c r="F126" s="141"/>
      <c r="G126" s="223"/>
      <c r="H126" s="140"/>
      <c r="I126" s="224"/>
      <c r="J126" s="220"/>
      <c r="K126" s="219"/>
      <c r="L126" s="218"/>
      <c r="M126" s="219">
        <f ca="1">IF(NOT(ISERROR(MATCH(L126,_xlfn.ANCHORARRAY(E138),0))),K140&amp;"Por favor no seleccionar los criterios de impacto",L126)</f>
        <v>0</v>
      </c>
      <c r="N126" s="220"/>
      <c r="O126" s="219"/>
      <c r="P126" s="221"/>
      <c r="Q126" s="113">
        <v>4</v>
      </c>
      <c r="R126" s="114"/>
      <c r="S126" s="115" t="str">
        <f t="shared" ref="S126:S128" si="153">IF(OR(T126="Preventivo",T126="Detectivo"),"Probabilidad",IF(T126="Correctivo","Impacto",""))</f>
        <v/>
      </c>
      <c r="T126" s="116"/>
      <c r="U126" s="116"/>
      <c r="V126" s="117" t="str">
        <f t="shared" si="148"/>
        <v/>
      </c>
      <c r="W126" s="116"/>
      <c r="X126" s="116"/>
      <c r="Y126" s="116"/>
      <c r="Z126" s="118" t="str">
        <f t="shared" ref="Z126:Z128" si="154">IFERROR(IF(AND(S125="Probabilidad",S126="Probabilidad"),(AB125-(+AB125*V126)),IF(AND(S125="Impacto",S126="Probabilidad"),(AB124-(+AB124*V126)),IF(S126="Impacto",AB125,""))),"")</f>
        <v/>
      </c>
      <c r="AA126" s="119" t="str">
        <f t="shared" si="149"/>
        <v/>
      </c>
      <c r="AB126" s="117" t="str">
        <f t="shared" si="150"/>
        <v/>
      </c>
      <c r="AC126" s="119" t="str">
        <f t="shared" si="151"/>
        <v/>
      </c>
      <c r="AD126" s="117" t="str">
        <f t="shared" ref="AD126:AD128" si="155">IFERROR(IF(AND(S125="Impacto",S126="Impacto"),(AD125-(+AD125*V126)),IF(AND(S125="Probabilidad",S126="Impacto"),(AD124-(+AD124*V126)),IF(S126="Probabilidad",AD125,""))),"")</f>
        <v/>
      </c>
      <c r="AE126" s="120" t="str">
        <f>IFERROR(IF(OR(AND(AA126="Muy Baja",AC126="Leve"),AND(AA126="Muy Baja",AC126="Menor"),AND(AA126="Baja",AC126="Leve")),"Bajo",IF(OR(AND(AA126="Muy baja",AC126="Moderado"),AND(AA126="Baja",AC126="Menor"),AND(AA126="Baja",AC126="Moderado"),AND(AA126="Media",AC126="Leve"),AND(AA126="Media",AC126="Menor"),AND(AA126="Media",AC126="Moderado"),AND(AA126="Alta",AC126="Leve"),AND(AA126="Alta",AC126="Menor")),"Moderado",IF(OR(AND(AA126="Muy Baja",AC126="Mayor"),AND(AA126="Baja",AC126="Mayor"),AND(AA126="Media",AC126="Mayor"),AND(AA126="Alta",AC126="Moderado"),AND(AA126="Alta",AC126="Mayor"),AND(AA126="Muy Alta",AC126="Leve"),AND(AA126="Muy Alta",AC126="Menor"),AND(AA126="Muy Alta",AC126="Moderado"),AND(AA126="Muy Alta",AC126="Mayor")),"Alto",IF(OR(AND(AA126="Muy Baja",AC126="Catastrófico"),AND(AA126="Baja",AC126="Catastrófico"),AND(AA126="Media",AC126="Catastrófico"),AND(AA126="Alta",AC126="Catastrófico"),AND(AA126="Muy Alta",AC126="Catastrófico")),"Extremo","")))),"")</f>
        <v/>
      </c>
      <c r="AF126" s="116"/>
      <c r="AG126" s="121"/>
      <c r="AH126" s="122"/>
      <c r="AI126" s="123"/>
      <c r="AJ126" s="123"/>
      <c r="AK126" s="121"/>
      <c r="AL126" s="122"/>
    </row>
    <row r="127" spans="1:38" x14ac:dyDescent="0.3">
      <c r="A127" s="222"/>
      <c r="B127" s="139"/>
      <c r="C127" s="139"/>
      <c r="D127" s="223"/>
      <c r="E127" s="213"/>
      <c r="F127" s="141"/>
      <c r="G127" s="223"/>
      <c r="H127" s="140"/>
      <c r="I127" s="224"/>
      <c r="J127" s="220"/>
      <c r="K127" s="219"/>
      <c r="L127" s="218"/>
      <c r="M127" s="219">
        <f ca="1">IF(NOT(ISERROR(MATCH(L127,_xlfn.ANCHORARRAY(E139),0))),K141&amp;"Por favor no seleccionar los criterios de impacto",L127)</f>
        <v>0</v>
      </c>
      <c r="N127" s="220"/>
      <c r="O127" s="219"/>
      <c r="P127" s="221"/>
      <c r="Q127" s="113">
        <v>5</v>
      </c>
      <c r="R127" s="114"/>
      <c r="S127" s="115" t="str">
        <f t="shared" si="153"/>
        <v/>
      </c>
      <c r="T127" s="116"/>
      <c r="U127" s="116"/>
      <c r="V127" s="117" t="str">
        <f t="shared" si="148"/>
        <v/>
      </c>
      <c r="W127" s="116"/>
      <c r="X127" s="116"/>
      <c r="Y127" s="116"/>
      <c r="Z127" s="118" t="str">
        <f t="shared" si="154"/>
        <v/>
      </c>
      <c r="AA127" s="119" t="str">
        <f t="shared" si="149"/>
        <v/>
      </c>
      <c r="AB127" s="117" t="str">
        <f t="shared" si="150"/>
        <v/>
      </c>
      <c r="AC127" s="119" t="str">
        <f t="shared" si="151"/>
        <v/>
      </c>
      <c r="AD127" s="117" t="str">
        <f t="shared" si="155"/>
        <v/>
      </c>
      <c r="AE127" s="120" t="str">
        <f t="shared" ref="AE127:AE128" si="156">IFERROR(IF(OR(AND(AA127="Muy Baja",AC127="Leve"),AND(AA127="Muy Baja",AC127="Menor"),AND(AA127="Baja",AC127="Leve")),"Bajo",IF(OR(AND(AA127="Muy baja",AC127="Moderado"),AND(AA127="Baja",AC127="Menor"),AND(AA127="Baja",AC127="Moderado"),AND(AA127="Media",AC127="Leve"),AND(AA127="Media",AC127="Menor"),AND(AA127="Media",AC127="Moderado"),AND(AA127="Alta",AC127="Leve"),AND(AA127="Alta",AC127="Menor")),"Moderado",IF(OR(AND(AA127="Muy Baja",AC127="Mayor"),AND(AA127="Baja",AC127="Mayor"),AND(AA127="Media",AC127="Mayor"),AND(AA127="Alta",AC127="Moderado"),AND(AA127="Alta",AC127="Mayor"),AND(AA127="Muy Alta",AC127="Leve"),AND(AA127="Muy Alta",AC127="Menor"),AND(AA127="Muy Alta",AC127="Moderado"),AND(AA127="Muy Alta",AC127="Mayor")),"Alto",IF(OR(AND(AA127="Muy Baja",AC127="Catastrófico"),AND(AA127="Baja",AC127="Catastrófico"),AND(AA127="Media",AC127="Catastrófico"),AND(AA127="Alta",AC127="Catastrófico"),AND(AA127="Muy Alta",AC127="Catastrófico")),"Extremo","")))),"")</f>
        <v/>
      </c>
      <c r="AF127" s="116"/>
      <c r="AG127" s="121"/>
      <c r="AH127" s="122"/>
      <c r="AI127" s="123"/>
      <c r="AJ127" s="123"/>
      <c r="AK127" s="121"/>
      <c r="AL127" s="122"/>
    </row>
    <row r="128" spans="1:38" x14ac:dyDescent="0.3">
      <c r="A128" s="222"/>
      <c r="B128" s="139"/>
      <c r="C128" s="139"/>
      <c r="D128" s="223"/>
      <c r="E128" s="213"/>
      <c r="F128" s="141"/>
      <c r="G128" s="223"/>
      <c r="H128" s="140"/>
      <c r="I128" s="224"/>
      <c r="J128" s="220"/>
      <c r="K128" s="219"/>
      <c r="L128" s="218"/>
      <c r="M128" s="219">
        <f ca="1">IF(NOT(ISERROR(MATCH(L128,_xlfn.ANCHORARRAY(E140),0))),K142&amp;"Por favor no seleccionar los criterios de impacto",L128)</f>
        <v>0</v>
      </c>
      <c r="N128" s="220"/>
      <c r="O128" s="219"/>
      <c r="P128" s="221"/>
      <c r="Q128" s="113">
        <v>6</v>
      </c>
      <c r="R128" s="114"/>
      <c r="S128" s="115" t="str">
        <f t="shared" si="153"/>
        <v/>
      </c>
      <c r="T128" s="116"/>
      <c r="U128" s="116"/>
      <c r="V128" s="117" t="str">
        <f t="shared" si="148"/>
        <v/>
      </c>
      <c r="W128" s="116"/>
      <c r="X128" s="116"/>
      <c r="Y128" s="116"/>
      <c r="Z128" s="118" t="str">
        <f t="shared" si="154"/>
        <v/>
      </c>
      <c r="AA128" s="119" t="str">
        <f t="shared" si="149"/>
        <v/>
      </c>
      <c r="AB128" s="117" t="str">
        <f t="shared" si="150"/>
        <v/>
      </c>
      <c r="AC128" s="119" t="str">
        <f t="shared" si="151"/>
        <v/>
      </c>
      <c r="AD128" s="117" t="str">
        <f t="shared" si="155"/>
        <v/>
      </c>
      <c r="AE128" s="120" t="str">
        <f t="shared" si="156"/>
        <v/>
      </c>
      <c r="AF128" s="116"/>
      <c r="AG128" s="121"/>
      <c r="AH128" s="122"/>
      <c r="AI128" s="123"/>
      <c r="AJ128" s="123"/>
      <c r="AK128" s="121"/>
      <c r="AL128" s="122"/>
    </row>
    <row r="129" spans="1:38" x14ac:dyDescent="0.3">
      <c r="A129" s="222">
        <v>10</v>
      </c>
      <c r="B129" s="139"/>
      <c r="C129" s="139"/>
      <c r="D129" s="223"/>
      <c r="E129" s="213"/>
      <c r="F129" s="141"/>
      <c r="G129" s="223"/>
      <c r="H129" s="140"/>
      <c r="I129" s="224"/>
      <c r="J129" s="220" t="str">
        <f>IF(I129&lt;=0,"",IF(I129&lt;=2,"Muy Baja",IF(I129&lt;=24,"Baja",IF(I129&lt;=500,"Media",IF(I129&lt;=5000,"Alta","Muy Alta")))))</f>
        <v/>
      </c>
      <c r="K129" s="219" t="str">
        <f>IF(J129="","",IF(J129="Muy Baja",0.2,IF(J129="Baja",0.4,IF(J129="Media",0.6,IF(J129="Alta",0.8,IF(J129="Muy Alta",1,))))))</f>
        <v/>
      </c>
      <c r="L129" s="218"/>
      <c r="M129" s="219">
        <f>IF(NOT(ISERROR(MATCH(L129,'Tabla Impacto'!$B$221:$B$223,0))),'Tabla Impacto'!$F$223&amp;"Por favor no seleccionar los criterios de impacto(Afectación Económica o presupuestal y Pérdida Reputacional)",L129)</f>
        <v>0</v>
      </c>
      <c r="N129" s="220" t="str">
        <f>IF(OR(M129='Tabla Impacto'!$C$11,M129='Tabla Impacto'!$D$11),"Leve",IF(OR(M129='Tabla Impacto'!$C$12,M129='Tabla Impacto'!$D$12),"Menor",IF(OR(M129='Tabla Impacto'!$C$13,M129='Tabla Impacto'!$D$13),"Moderado",IF(OR(M129='Tabla Impacto'!$C$14,M129='Tabla Impacto'!$D$14),"Mayor",IF(OR(M129='Tabla Impacto'!$C$15,M129='Tabla Impacto'!$D$15),"Catastrófico","")))))</f>
        <v/>
      </c>
      <c r="O129" s="219" t="str">
        <f>IF(N129="","",IF(N129="Leve",0.2,IF(N129="Menor",0.4,IF(N129="Moderado",0.6,IF(N129="Mayor",0.8,IF(N129="Catastrófico",1,))))))</f>
        <v/>
      </c>
      <c r="P129" s="221" t="str">
        <f>IF(OR(AND(J129="Muy Baja",N129="Leve"),AND(J129="Muy Baja",N129="Menor"),AND(J129="Baja",N129="Leve")),"Bajo",IF(OR(AND(J129="Muy baja",N129="Moderado"),AND(J129="Baja",N129="Menor"),AND(J129="Baja",N129="Moderado"),AND(J129="Media",N129="Leve"),AND(J129="Media",N129="Menor"),AND(J129="Media",N129="Moderado"),AND(J129="Alta",N129="Leve"),AND(J129="Alta",N129="Menor")),"Moderado",IF(OR(AND(J129="Muy Baja",N129="Mayor"),AND(J129="Baja",N129="Mayor"),AND(J129="Media",N129="Mayor"),AND(J129="Alta",N129="Moderado"),AND(J129="Alta",N129="Mayor"),AND(J129="Muy Alta",N129="Leve"),AND(J129="Muy Alta",N129="Menor"),AND(J129="Muy Alta",N129="Moderado"),AND(J129="Muy Alta",N129="Mayor")),"Alto",IF(OR(AND(J129="Muy Baja",N129="Catastrófico"),AND(J129="Baja",N129="Catastrófico"),AND(J129="Media",N129="Catastrófico"),AND(J129="Alta",N129="Catastrófico"),AND(J129="Muy Alta",N129="Catastrófico")),"Extremo",""))))</f>
        <v/>
      </c>
      <c r="Q129" s="113">
        <v>1</v>
      </c>
      <c r="R129" s="114"/>
      <c r="S129" s="115" t="str">
        <f>IF(OR(T129="Preventivo",T129="Detectivo"),"Probabilidad",IF(T129="Correctivo","Impacto",""))</f>
        <v/>
      </c>
      <c r="T129" s="116"/>
      <c r="U129" s="116"/>
      <c r="V129" s="117" t="str">
        <f>IF(AND(T129="Preventivo",U129="Automático"),"50%",IF(AND(T129="Preventivo",U129="Manual"),"40%",IF(AND(T129="Detectivo",U129="Automático"),"40%",IF(AND(T129="Detectivo",U129="Manual"),"30%",IF(AND(T129="Correctivo",U129="Automático"),"35%",IF(AND(T129="Correctivo",U129="Manual"),"25%",""))))))</f>
        <v/>
      </c>
      <c r="W129" s="116"/>
      <c r="X129" s="116"/>
      <c r="Y129" s="116"/>
      <c r="Z129" s="118" t="str">
        <f>IFERROR(IF(S129="Probabilidad",(K129-(+K129*V129)),IF(S129="Impacto",K129,"")),"")</f>
        <v/>
      </c>
      <c r="AA129" s="119" t="str">
        <f>IFERROR(IF(Z129="","",IF(Z129&lt;=0.2,"Muy Baja",IF(Z129&lt;=0.4,"Baja",IF(Z129&lt;=0.6,"Media",IF(Z129&lt;=0.8,"Alta","Muy Alta"))))),"")</f>
        <v/>
      </c>
      <c r="AB129" s="117" t="str">
        <f>+Z129</f>
        <v/>
      </c>
      <c r="AC129" s="119" t="str">
        <f>IFERROR(IF(AD129="","",IF(AD129&lt;=0.2,"Leve",IF(AD129&lt;=0.4,"Menor",IF(AD129&lt;=0.6,"Moderado",IF(AD129&lt;=0.8,"Mayor","Catastrófico"))))),"")</f>
        <v/>
      </c>
      <c r="AD129" s="117" t="str">
        <f>IFERROR(IF(S129="Impacto",(O129-(+O129*V129)),IF(S129="Probabilidad",O129,"")),"")</f>
        <v/>
      </c>
      <c r="AE129" s="120" t="str">
        <f>IFERROR(IF(OR(AND(AA129="Muy Baja",AC129="Leve"),AND(AA129="Muy Baja",AC129="Menor"),AND(AA129="Baja",AC129="Leve")),"Bajo",IF(OR(AND(AA129="Muy baja",AC129="Moderado"),AND(AA129="Baja",AC129="Menor"),AND(AA129="Baja",AC129="Moderado"),AND(AA129="Media",AC129="Leve"),AND(AA129="Media",AC129="Menor"),AND(AA129="Media",AC129="Moderado"),AND(AA129="Alta",AC129="Leve"),AND(AA129="Alta",AC129="Menor")),"Moderado",IF(OR(AND(AA129="Muy Baja",AC129="Mayor"),AND(AA129="Baja",AC129="Mayor"),AND(AA129="Media",AC129="Mayor"),AND(AA129="Alta",AC129="Moderado"),AND(AA129="Alta",AC129="Mayor"),AND(AA129="Muy Alta",AC129="Leve"),AND(AA129="Muy Alta",AC129="Menor"),AND(AA129="Muy Alta",AC129="Moderado"),AND(AA129="Muy Alta",AC129="Mayor")),"Alto",IF(OR(AND(AA129="Muy Baja",AC129="Catastrófico"),AND(AA129="Baja",AC129="Catastrófico"),AND(AA129="Media",AC129="Catastrófico"),AND(AA129="Alta",AC129="Catastrófico"),AND(AA129="Muy Alta",AC129="Catastrófico")),"Extremo","")))),"")</f>
        <v/>
      </c>
      <c r="AF129" s="116"/>
      <c r="AG129" s="121"/>
      <c r="AH129" s="122"/>
      <c r="AI129" s="123"/>
      <c r="AJ129" s="123"/>
      <c r="AK129" s="121"/>
      <c r="AL129" s="122"/>
    </row>
    <row r="130" spans="1:38" x14ac:dyDescent="0.3">
      <c r="A130" s="222"/>
      <c r="B130" s="139"/>
      <c r="C130" s="139"/>
      <c r="D130" s="223"/>
      <c r="E130" s="213"/>
      <c r="F130" s="141"/>
      <c r="G130" s="223"/>
      <c r="H130" s="140"/>
      <c r="I130" s="224"/>
      <c r="J130" s="220"/>
      <c r="K130" s="219"/>
      <c r="L130" s="218"/>
      <c r="M130" s="219">
        <f ca="1">IF(NOT(ISERROR(MATCH(L130,_xlfn.ANCHORARRAY(E142),0))),K144&amp;"Por favor no seleccionar los criterios de impacto",L130)</f>
        <v>0</v>
      </c>
      <c r="N130" s="220"/>
      <c r="O130" s="219"/>
      <c r="P130" s="221"/>
      <c r="Q130" s="113">
        <v>2</v>
      </c>
      <c r="R130" s="114"/>
      <c r="S130" s="115" t="str">
        <f>IF(OR(T130="Preventivo",T130="Detectivo"),"Probabilidad",IF(T130="Correctivo","Impacto",""))</f>
        <v/>
      </c>
      <c r="T130" s="116"/>
      <c r="U130" s="116"/>
      <c r="V130" s="117" t="str">
        <f t="shared" ref="V130:V134" si="157">IF(AND(T130="Preventivo",U130="Automático"),"50%",IF(AND(T130="Preventivo",U130="Manual"),"40%",IF(AND(T130="Detectivo",U130="Automático"),"40%",IF(AND(T130="Detectivo",U130="Manual"),"30%",IF(AND(T130="Correctivo",U130="Automático"),"35%",IF(AND(T130="Correctivo",U130="Manual"),"25%",""))))))</f>
        <v/>
      </c>
      <c r="W130" s="116"/>
      <c r="X130" s="116"/>
      <c r="Y130" s="116"/>
      <c r="Z130" s="118" t="str">
        <f>IFERROR(IF(AND(S129="Probabilidad",S130="Probabilidad"),(AB129-(+AB129*V130)),IF(S130="Probabilidad",(K129-(+K129*V130)),IF(S130="Impacto",AB129,""))),"")</f>
        <v/>
      </c>
      <c r="AA130" s="119" t="str">
        <f t="shared" ref="AA130:AA134" si="158">IFERROR(IF(Z130="","",IF(Z130&lt;=0.2,"Muy Baja",IF(Z130&lt;=0.4,"Baja",IF(Z130&lt;=0.6,"Media",IF(Z130&lt;=0.8,"Alta","Muy Alta"))))),"")</f>
        <v/>
      </c>
      <c r="AB130" s="117" t="str">
        <f t="shared" ref="AB130:AB134" si="159">+Z130</f>
        <v/>
      </c>
      <c r="AC130" s="119" t="str">
        <f t="shared" ref="AC130:AC134" si="160">IFERROR(IF(AD130="","",IF(AD130&lt;=0.2,"Leve",IF(AD130&lt;=0.4,"Menor",IF(AD130&lt;=0.6,"Moderado",IF(AD130&lt;=0.8,"Mayor","Catastrófico"))))),"")</f>
        <v/>
      </c>
      <c r="AD130" s="117" t="str">
        <f>IFERROR(IF(AND(S129="Impacto",S130="Impacto"),(AD123-(+AD123*V130)),IF(S130="Impacto",($O$69-(+$O$69*V130)),IF(S130="Probabilidad",AD123,""))),"")</f>
        <v/>
      </c>
      <c r="AE130" s="120" t="str">
        <f t="shared" ref="AE130:AE131" si="161">IFERROR(IF(OR(AND(AA130="Muy Baja",AC130="Leve"),AND(AA130="Muy Baja",AC130="Menor"),AND(AA130="Baja",AC130="Leve")),"Bajo",IF(OR(AND(AA130="Muy baja",AC130="Moderado"),AND(AA130="Baja",AC130="Menor"),AND(AA130="Baja",AC130="Moderado"),AND(AA130="Media",AC130="Leve"),AND(AA130="Media",AC130="Menor"),AND(AA130="Media",AC130="Moderado"),AND(AA130="Alta",AC130="Leve"),AND(AA130="Alta",AC130="Menor")),"Moderado",IF(OR(AND(AA130="Muy Baja",AC130="Mayor"),AND(AA130="Baja",AC130="Mayor"),AND(AA130="Media",AC130="Mayor"),AND(AA130="Alta",AC130="Moderado"),AND(AA130="Alta",AC130="Mayor"),AND(AA130="Muy Alta",AC130="Leve"),AND(AA130="Muy Alta",AC130="Menor"),AND(AA130="Muy Alta",AC130="Moderado"),AND(AA130="Muy Alta",AC130="Mayor")),"Alto",IF(OR(AND(AA130="Muy Baja",AC130="Catastrófico"),AND(AA130="Baja",AC130="Catastrófico"),AND(AA130="Media",AC130="Catastrófico"),AND(AA130="Alta",AC130="Catastrófico"),AND(AA130="Muy Alta",AC130="Catastrófico")),"Extremo","")))),"")</f>
        <v/>
      </c>
      <c r="AF130" s="116"/>
      <c r="AG130" s="121"/>
      <c r="AH130" s="122"/>
      <c r="AI130" s="123"/>
      <c r="AJ130" s="123"/>
      <c r="AK130" s="121"/>
      <c r="AL130" s="122"/>
    </row>
    <row r="131" spans="1:38" x14ac:dyDescent="0.3">
      <c r="A131" s="222"/>
      <c r="B131" s="139"/>
      <c r="C131" s="139"/>
      <c r="D131" s="223"/>
      <c r="E131" s="213"/>
      <c r="F131" s="141"/>
      <c r="G131" s="223"/>
      <c r="H131" s="140"/>
      <c r="I131" s="224"/>
      <c r="J131" s="220"/>
      <c r="K131" s="219"/>
      <c r="L131" s="218"/>
      <c r="M131" s="219">
        <f ca="1">IF(NOT(ISERROR(MATCH(L131,_xlfn.ANCHORARRAY(E143),0))),K145&amp;"Por favor no seleccionar los criterios de impacto",L131)</f>
        <v>0</v>
      </c>
      <c r="N131" s="220"/>
      <c r="O131" s="219"/>
      <c r="P131" s="221"/>
      <c r="Q131" s="113">
        <v>3</v>
      </c>
      <c r="R131" s="126"/>
      <c r="S131" s="115" t="str">
        <f>IF(OR(T131="Preventivo",T131="Detectivo"),"Probabilidad",IF(T131="Correctivo","Impacto",""))</f>
        <v/>
      </c>
      <c r="T131" s="116"/>
      <c r="U131" s="116"/>
      <c r="V131" s="117" t="str">
        <f t="shared" si="157"/>
        <v/>
      </c>
      <c r="W131" s="116"/>
      <c r="X131" s="116"/>
      <c r="Y131" s="116"/>
      <c r="Z131" s="118" t="str">
        <f>IFERROR(IF(AND(S130="Probabilidad",S131="Probabilidad"),(AB130-(+AB130*V131)),IF(AND(S130="Impacto",S131="Probabilidad"),(AB129-(+AB129*V131)),IF(S131="Impacto",AB130,""))),"")</f>
        <v/>
      </c>
      <c r="AA131" s="119" t="str">
        <f t="shared" si="158"/>
        <v/>
      </c>
      <c r="AB131" s="117" t="str">
        <f t="shared" si="159"/>
        <v/>
      </c>
      <c r="AC131" s="119" t="str">
        <f t="shared" si="160"/>
        <v/>
      </c>
      <c r="AD131" s="117" t="str">
        <f>IFERROR(IF(AND(S130="Impacto",S131="Impacto"),(AD130-(+AD130*V131)),IF(AND(S130="Probabilidad",S131="Impacto"),(AD129-(+AD129*V131)),IF(S131="Probabilidad",AD130,""))),"")</f>
        <v/>
      </c>
      <c r="AE131" s="120" t="str">
        <f t="shared" si="161"/>
        <v/>
      </c>
      <c r="AF131" s="116"/>
      <c r="AG131" s="121"/>
      <c r="AH131" s="122"/>
      <c r="AI131" s="123"/>
      <c r="AJ131" s="123"/>
      <c r="AK131" s="121"/>
      <c r="AL131" s="122"/>
    </row>
    <row r="132" spans="1:38" x14ac:dyDescent="0.3">
      <c r="A132" s="222"/>
      <c r="B132" s="139"/>
      <c r="C132" s="139"/>
      <c r="D132" s="223"/>
      <c r="E132" s="213"/>
      <c r="F132" s="141"/>
      <c r="G132" s="223"/>
      <c r="H132" s="140"/>
      <c r="I132" s="224"/>
      <c r="J132" s="220"/>
      <c r="K132" s="219"/>
      <c r="L132" s="218"/>
      <c r="M132" s="219">
        <f ca="1">IF(NOT(ISERROR(MATCH(L132,_xlfn.ANCHORARRAY(E144),0))),K146&amp;"Por favor no seleccionar los criterios de impacto",L132)</f>
        <v>0</v>
      </c>
      <c r="N132" s="220"/>
      <c r="O132" s="219"/>
      <c r="P132" s="221"/>
      <c r="Q132" s="113">
        <v>4</v>
      </c>
      <c r="R132" s="114"/>
      <c r="S132" s="115" t="str">
        <f t="shared" ref="S132:S134" si="162">IF(OR(T132="Preventivo",T132="Detectivo"),"Probabilidad",IF(T132="Correctivo","Impacto",""))</f>
        <v/>
      </c>
      <c r="T132" s="116"/>
      <c r="U132" s="116"/>
      <c r="V132" s="117" t="str">
        <f t="shared" si="157"/>
        <v/>
      </c>
      <c r="W132" s="116"/>
      <c r="X132" s="116"/>
      <c r="Y132" s="116"/>
      <c r="Z132" s="118" t="str">
        <f t="shared" ref="Z132:Z134" si="163">IFERROR(IF(AND(S131="Probabilidad",S132="Probabilidad"),(AB131-(+AB131*V132)),IF(AND(S131="Impacto",S132="Probabilidad"),(AB130-(+AB130*V132)),IF(S132="Impacto",AB131,""))),"")</f>
        <v/>
      </c>
      <c r="AA132" s="119" t="str">
        <f t="shared" si="158"/>
        <v/>
      </c>
      <c r="AB132" s="117" t="str">
        <f t="shared" si="159"/>
        <v/>
      </c>
      <c r="AC132" s="119" t="str">
        <f t="shared" si="160"/>
        <v/>
      </c>
      <c r="AD132" s="117" t="str">
        <f t="shared" ref="AD132:AD134" si="164">IFERROR(IF(AND(S131="Impacto",S132="Impacto"),(AD131-(+AD131*V132)),IF(AND(S131="Probabilidad",S132="Impacto"),(AD130-(+AD130*V132)),IF(S132="Probabilidad",AD131,""))),"")</f>
        <v/>
      </c>
      <c r="AE132" s="120" t="str">
        <f>IFERROR(IF(OR(AND(AA132="Muy Baja",AC132="Leve"),AND(AA132="Muy Baja",AC132="Menor"),AND(AA132="Baja",AC132="Leve")),"Bajo",IF(OR(AND(AA132="Muy baja",AC132="Moderado"),AND(AA132="Baja",AC132="Menor"),AND(AA132="Baja",AC132="Moderado"),AND(AA132="Media",AC132="Leve"),AND(AA132="Media",AC132="Menor"),AND(AA132="Media",AC132="Moderado"),AND(AA132="Alta",AC132="Leve"),AND(AA132="Alta",AC132="Menor")),"Moderado",IF(OR(AND(AA132="Muy Baja",AC132="Mayor"),AND(AA132="Baja",AC132="Mayor"),AND(AA132="Media",AC132="Mayor"),AND(AA132="Alta",AC132="Moderado"),AND(AA132="Alta",AC132="Mayor"),AND(AA132="Muy Alta",AC132="Leve"),AND(AA132="Muy Alta",AC132="Menor"),AND(AA132="Muy Alta",AC132="Moderado"),AND(AA132="Muy Alta",AC132="Mayor")),"Alto",IF(OR(AND(AA132="Muy Baja",AC132="Catastrófico"),AND(AA132="Baja",AC132="Catastrófico"),AND(AA132="Media",AC132="Catastrófico"),AND(AA132="Alta",AC132="Catastrófico"),AND(AA132="Muy Alta",AC132="Catastrófico")),"Extremo","")))),"")</f>
        <v/>
      </c>
      <c r="AF132" s="116"/>
      <c r="AG132" s="121"/>
      <c r="AH132" s="122"/>
      <c r="AI132" s="123"/>
      <c r="AJ132" s="123"/>
      <c r="AK132" s="121"/>
      <c r="AL132" s="122"/>
    </row>
    <row r="133" spans="1:38" x14ac:dyDescent="0.3">
      <c r="A133" s="222"/>
      <c r="B133" s="139"/>
      <c r="C133" s="139"/>
      <c r="D133" s="223"/>
      <c r="E133" s="213"/>
      <c r="F133" s="141"/>
      <c r="G133" s="223"/>
      <c r="H133" s="140"/>
      <c r="I133" s="224"/>
      <c r="J133" s="220"/>
      <c r="K133" s="219"/>
      <c r="L133" s="218"/>
      <c r="M133" s="219">
        <f ca="1">IF(NOT(ISERROR(MATCH(L133,_xlfn.ANCHORARRAY(E145),0))),K147&amp;"Por favor no seleccionar los criterios de impacto",L133)</f>
        <v>0</v>
      </c>
      <c r="N133" s="220"/>
      <c r="O133" s="219"/>
      <c r="P133" s="221"/>
      <c r="Q133" s="113">
        <v>5</v>
      </c>
      <c r="R133" s="114"/>
      <c r="S133" s="115" t="str">
        <f t="shared" si="162"/>
        <v/>
      </c>
      <c r="T133" s="116"/>
      <c r="U133" s="116"/>
      <c r="V133" s="117" t="str">
        <f t="shared" si="157"/>
        <v/>
      </c>
      <c r="W133" s="116"/>
      <c r="X133" s="116"/>
      <c r="Y133" s="116"/>
      <c r="Z133" s="118" t="str">
        <f t="shared" si="163"/>
        <v/>
      </c>
      <c r="AA133" s="119" t="str">
        <f t="shared" si="158"/>
        <v/>
      </c>
      <c r="AB133" s="117" t="str">
        <f t="shared" si="159"/>
        <v/>
      </c>
      <c r="AC133" s="119" t="str">
        <f t="shared" si="160"/>
        <v/>
      </c>
      <c r="AD133" s="117" t="str">
        <f t="shared" si="164"/>
        <v/>
      </c>
      <c r="AE133" s="120" t="str">
        <f t="shared" ref="AE133:AE134" si="165">IFERROR(IF(OR(AND(AA133="Muy Baja",AC133="Leve"),AND(AA133="Muy Baja",AC133="Menor"),AND(AA133="Baja",AC133="Leve")),"Bajo",IF(OR(AND(AA133="Muy baja",AC133="Moderado"),AND(AA133="Baja",AC133="Menor"),AND(AA133="Baja",AC133="Moderado"),AND(AA133="Media",AC133="Leve"),AND(AA133="Media",AC133="Menor"),AND(AA133="Media",AC133="Moderado"),AND(AA133="Alta",AC133="Leve"),AND(AA133="Alta",AC133="Menor")),"Moderado",IF(OR(AND(AA133="Muy Baja",AC133="Mayor"),AND(AA133="Baja",AC133="Mayor"),AND(AA133="Media",AC133="Mayor"),AND(AA133="Alta",AC133="Moderado"),AND(AA133="Alta",AC133="Mayor"),AND(AA133="Muy Alta",AC133="Leve"),AND(AA133="Muy Alta",AC133="Menor"),AND(AA133="Muy Alta",AC133="Moderado"),AND(AA133="Muy Alta",AC133="Mayor")),"Alto",IF(OR(AND(AA133="Muy Baja",AC133="Catastrófico"),AND(AA133="Baja",AC133="Catastrófico"),AND(AA133="Media",AC133="Catastrófico"),AND(AA133="Alta",AC133="Catastrófico"),AND(AA133="Muy Alta",AC133="Catastrófico")),"Extremo","")))),"")</f>
        <v/>
      </c>
      <c r="AF133" s="116"/>
      <c r="AG133" s="121"/>
      <c r="AH133" s="122"/>
      <c r="AI133" s="123"/>
      <c r="AJ133" s="123"/>
      <c r="AK133" s="121"/>
      <c r="AL133" s="122"/>
    </row>
    <row r="134" spans="1:38" x14ac:dyDescent="0.3">
      <c r="A134" s="222"/>
      <c r="B134" s="139"/>
      <c r="C134" s="139"/>
      <c r="D134" s="223"/>
      <c r="E134" s="213"/>
      <c r="F134" s="141"/>
      <c r="G134" s="223"/>
      <c r="H134" s="140"/>
      <c r="I134" s="224"/>
      <c r="J134" s="220"/>
      <c r="K134" s="219"/>
      <c r="L134" s="218"/>
      <c r="M134" s="219">
        <f ca="1">IF(NOT(ISERROR(MATCH(L134,_xlfn.ANCHORARRAY(E146),0))),K148&amp;"Por favor no seleccionar los criterios de impacto",L134)</f>
        <v>0</v>
      </c>
      <c r="N134" s="220"/>
      <c r="O134" s="219"/>
      <c r="P134" s="221"/>
      <c r="Q134" s="113">
        <v>6</v>
      </c>
      <c r="R134" s="114"/>
      <c r="S134" s="115" t="str">
        <f t="shared" si="162"/>
        <v/>
      </c>
      <c r="T134" s="116"/>
      <c r="U134" s="116"/>
      <c r="V134" s="117" t="str">
        <f t="shared" si="157"/>
        <v/>
      </c>
      <c r="W134" s="116"/>
      <c r="X134" s="116"/>
      <c r="Y134" s="116"/>
      <c r="Z134" s="118" t="str">
        <f t="shared" si="163"/>
        <v/>
      </c>
      <c r="AA134" s="119" t="str">
        <f t="shared" si="158"/>
        <v/>
      </c>
      <c r="AB134" s="117" t="str">
        <f t="shared" si="159"/>
        <v/>
      </c>
      <c r="AC134" s="119" t="str">
        <f t="shared" si="160"/>
        <v/>
      </c>
      <c r="AD134" s="117" t="str">
        <f t="shared" si="164"/>
        <v/>
      </c>
      <c r="AE134" s="120" t="str">
        <f t="shared" si="165"/>
        <v/>
      </c>
      <c r="AF134" s="116"/>
      <c r="AG134" s="121"/>
      <c r="AH134" s="122"/>
      <c r="AI134" s="123"/>
      <c r="AJ134" s="123"/>
      <c r="AK134" s="121"/>
      <c r="AL134" s="122"/>
    </row>
    <row r="135" spans="1:38" s="132" customFormat="1" x14ac:dyDescent="0.3">
      <c r="A135" s="131"/>
      <c r="B135" s="131"/>
      <c r="C135" s="131"/>
      <c r="D135" s="131"/>
      <c r="G135" s="133"/>
      <c r="H135" s="133"/>
    </row>
    <row r="136" spans="1:38" ht="30" customHeight="1" x14ac:dyDescent="0.3">
      <c r="D136" s="217"/>
      <c r="E136" s="217"/>
      <c r="F136" s="217"/>
      <c r="G136" s="217"/>
      <c r="H136" s="217"/>
      <c r="I136" s="217"/>
      <c r="J136" s="217"/>
      <c r="K136" s="217"/>
      <c r="L136" s="217"/>
      <c r="M136" s="217"/>
      <c r="N136" s="217"/>
      <c r="O136" s="217"/>
      <c r="P136" s="217"/>
      <c r="Q136" s="217"/>
      <c r="R136" s="217"/>
      <c r="S136" s="217"/>
      <c r="T136" s="217"/>
      <c r="U136" s="217"/>
      <c r="V136" s="217"/>
      <c r="W136" s="217"/>
      <c r="X136" s="217"/>
      <c r="Y136" s="217"/>
      <c r="Z136" s="217"/>
      <c r="AA136" s="217"/>
      <c r="AB136" s="217"/>
      <c r="AC136" s="217"/>
      <c r="AD136" s="217"/>
      <c r="AE136" s="217"/>
      <c r="AF136" s="217"/>
      <c r="AG136" s="217"/>
      <c r="AH136" s="217"/>
      <c r="AI136" s="217"/>
      <c r="AJ136" s="217"/>
      <c r="AK136" s="217"/>
      <c r="AL136" s="217"/>
    </row>
    <row r="137" spans="1:38" s="135" customFormat="1" x14ac:dyDescent="0.3">
      <c r="A137" s="134"/>
      <c r="B137" s="134"/>
      <c r="C137" s="134"/>
      <c r="D137" s="134"/>
      <c r="G137" s="136"/>
      <c r="H137" s="136"/>
    </row>
  </sheetData>
  <autoFilter ref="A8:BR134"/>
  <dataConsolidate/>
  <mergeCells count="312">
    <mergeCell ref="N69:N74"/>
    <mergeCell ref="O69:O74"/>
    <mergeCell ref="P69:P74"/>
    <mergeCell ref="L63:L68"/>
    <mergeCell ref="M63:M68"/>
    <mergeCell ref="F15:F20"/>
    <mergeCell ref="H15:H20"/>
    <mergeCell ref="H21:H26"/>
    <mergeCell ref="F21:F26"/>
    <mergeCell ref="F27:F32"/>
    <mergeCell ref="H27:H32"/>
    <mergeCell ref="N63:N68"/>
    <mergeCell ref="N45:N50"/>
    <mergeCell ref="N39:N44"/>
    <mergeCell ref="L27:L32"/>
    <mergeCell ref="M27:M32"/>
    <mergeCell ref="N27:N32"/>
    <mergeCell ref="O27:O32"/>
    <mergeCell ref="P27:P32"/>
    <mergeCell ref="O39:O44"/>
    <mergeCell ref="P39:P44"/>
    <mergeCell ref="O45:O50"/>
    <mergeCell ref="P45:P50"/>
    <mergeCell ref="M15:M20"/>
    <mergeCell ref="A69:A74"/>
    <mergeCell ref="D69:D74"/>
    <mergeCell ref="E69:E74"/>
    <mergeCell ref="G69:G74"/>
    <mergeCell ref="I69:I74"/>
    <mergeCell ref="J69:J74"/>
    <mergeCell ref="K69:K74"/>
    <mergeCell ref="L69:L74"/>
    <mergeCell ref="M69:M74"/>
    <mergeCell ref="Q6:Y6"/>
    <mergeCell ref="Z6:AF6"/>
    <mergeCell ref="AG6:AL6"/>
    <mergeCell ref="O63:O68"/>
    <mergeCell ref="P63:P68"/>
    <mergeCell ref="C21:C26"/>
    <mergeCell ref="B21:B26"/>
    <mergeCell ref="B27:B32"/>
    <mergeCell ref="C27:C32"/>
    <mergeCell ref="D57:D62"/>
    <mergeCell ref="E57:E62"/>
    <mergeCell ref="D51:D56"/>
    <mergeCell ref="B33:B38"/>
    <mergeCell ref="C33:C38"/>
    <mergeCell ref="D33:D38"/>
    <mergeCell ref="E33:E38"/>
    <mergeCell ref="F33:F38"/>
    <mergeCell ref="G33:G38"/>
    <mergeCell ref="H33:H38"/>
    <mergeCell ref="I33:I38"/>
    <mergeCell ref="J33:J38"/>
    <mergeCell ref="K33:K38"/>
    <mergeCell ref="L33:L38"/>
    <mergeCell ref="M33:M38"/>
    <mergeCell ref="A63:A68"/>
    <mergeCell ref="D63:D68"/>
    <mergeCell ref="E63:E68"/>
    <mergeCell ref="G63:G68"/>
    <mergeCell ref="I63:I68"/>
    <mergeCell ref="J63:J68"/>
    <mergeCell ref="K63:K68"/>
    <mergeCell ref="A6:I6"/>
    <mergeCell ref="J6:P6"/>
    <mergeCell ref="A57:A62"/>
    <mergeCell ref="A51:A56"/>
    <mergeCell ref="A33:A38"/>
    <mergeCell ref="N33:N38"/>
    <mergeCell ref="O33:O38"/>
    <mergeCell ref="P33:P38"/>
    <mergeCell ref="E51:E56"/>
    <mergeCell ref="O51:O56"/>
    <mergeCell ref="P51:P56"/>
    <mergeCell ref="G57:G62"/>
    <mergeCell ref="I57:I62"/>
    <mergeCell ref="J57:J62"/>
    <mergeCell ref="K57:K62"/>
    <mergeCell ref="L57:L62"/>
    <mergeCell ref="G51:G56"/>
    <mergeCell ref="I51:I56"/>
    <mergeCell ref="J51:J56"/>
    <mergeCell ref="K51:K56"/>
    <mergeCell ref="M57:M62"/>
    <mergeCell ref="N57:N62"/>
    <mergeCell ref="O57:O62"/>
    <mergeCell ref="P57:P62"/>
    <mergeCell ref="L51:L56"/>
    <mergeCell ref="M51:M56"/>
    <mergeCell ref="N51:N56"/>
    <mergeCell ref="A45:A50"/>
    <mergeCell ref="D45:D50"/>
    <mergeCell ref="E45:E50"/>
    <mergeCell ref="G45:G50"/>
    <mergeCell ref="D39:D44"/>
    <mergeCell ref="E39:E44"/>
    <mergeCell ref="L45:L50"/>
    <mergeCell ref="M45:M50"/>
    <mergeCell ref="G39:G44"/>
    <mergeCell ref="I39:I44"/>
    <mergeCell ref="J39:J44"/>
    <mergeCell ref="L39:L44"/>
    <mergeCell ref="I45:I50"/>
    <mergeCell ref="J45:J50"/>
    <mergeCell ref="K45:K50"/>
    <mergeCell ref="M39:M44"/>
    <mergeCell ref="N15:N20"/>
    <mergeCell ref="O15:O20"/>
    <mergeCell ref="P15:P20"/>
    <mergeCell ref="A21:A26"/>
    <mergeCell ref="D21:D26"/>
    <mergeCell ref="E21:E26"/>
    <mergeCell ref="G21:G26"/>
    <mergeCell ref="I21:I26"/>
    <mergeCell ref="J21:J26"/>
    <mergeCell ref="K21:K26"/>
    <mergeCell ref="L21:L26"/>
    <mergeCell ref="M21:M26"/>
    <mergeCell ref="N21:N26"/>
    <mergeCell ref="G15:G20"/>
    <mergeCell ref="I15:I20"/>
    <mergeCell ref="J15:J20"/>
    <mergeCell ref="K15:K20"/>
    <mergeCell ref="L15:L20"/>
    <mergeCell ref="A15:A20"/>
    <mergeCell ref="O21:O26"/>
    <mergeCell ref="P21:P26"/>
    <mergeCell ref="AG7:AG8"/>
    <mergeCell ref="AL7:AL8"/>
    <mergeCell ref="AK7:AK8"/>
    <mergeCell ref="AJ7:AJ8"/>
    <mergeCell ref="AI7:AI8"/>
    <mergeCell ref="AH7:AH8"/>
    <mergeCell ref="A7:A8"/>
    <mergeCell ref="G7:G8"/>
    <mergeCell ref="E7:E8"/>
    <mergeCell ref="D7:D8"/>
    <mergeCell ref="AF7:AF8"/>
    <mergeCell ref="Q7:Q8"/>
    <mergeCell ref="AE7:AE8"/>
    <mergeCell ref="AD7:AD8"/>
    <mergeCell ref="Z7:Z8"/>
    <mergeCell ref="R7:R8"/>
    <mergeCell ref="I7:I8"/>
    <mergeCell ref="J7:J8"/>
    <mergeCell ref="K7:K8"/>
    <mergeCell ref="N7:N8"/>
    <mergeCell ref="O7:O8"/>
    <mergeCell ref="P7:P8"/>
    <mergeCell ref="L7:L8"/>
    <mergeCell ref="M7:M8"/>
    <mergeCell ref="P9:P14"/>
    <mergeCell ref="K9:K14"/>
    <mergeCell ref="L9:L14"/>
    <mergeCell ref="M9:M14"/>
    <mergeCell ref="N9:N14"/>
    <mergeCell ref="O9:O14"/>
    <mergeCell ref="AC7:AC8"/>
    <mergeCell ref="AA7:AA8"/>
    <mergeCell ref="AB7:AB8"/>
    <mergeCell ref="S7:S8"/>
    <mergeCell ref="T7:Y7"/>
    <mergeCell ref="G9:G14"/>
    <mergeCell ref="I9:I14"/>
    <mergeCell ref="J9:J14"/>
    <mergeCell ref="A9:A14"/>
    <mergeCell ref="D9:D14"/>
    <mergeCell ref="E9:E14"/>
    <mergeCell ref="D15:D20"/>
    <mergeCell ref="E15:E20"/>
    <mergeCell ref="K39:K44"/>
    <mergeCell ref="C9:C14"/>
    <mergeCell ref="B9:B14"/>
    <mergeCell ref="C15:C20"/>
    <mergeCell ref="B15:B20"/>
    <mergeCell ref="A27:A32"/>
    <mergeCell ref="D27:D32"/>
    <mergeCell ref="E27:E32"/>
    <mergeCell ref="G27:G32"/>
    <mergeCell ref="I27:I32"/>
    <mergeCell ref="J27:J32"/>
    <mergeCell ref="K27:K32"/>
    <mergeCell ref="A39:A44"/>
    <mergeCell ref="L75:L80"/>
    <mergeCell ref="M75:M80"/>
    <mergeCell ref="N75:N80"/>
    <mergeCell ref="O75:O80"/>
    <mergeCell ref="P75:P80"/>
    <mergeCell ref="A81:A86"/>
    <mergeCell ref="D81:D86"/>
    <mergeCell ref="E81:E86"/>
    <mergeCell ref="G81:G86"/>
    <mergeCell ref="I81:I86"/>
    <mergeCell ref="J81:J86"/>
    <mergeCell ref="K81:K86"/>
    <mergeCell ref="L81:L86"/>
    <mergeCell ref="M81:M86"/>
    <mergeCell ref="N81:N86"/>
    <mergeCell ref="O81:O86"/>
    <mergeCell ref="P81:P86"/>
    <mergeCell ref="A75:A80"/>
    <mergeCell ref="D75:D80"/>
    <mergeCell ref="E75:E80"/>
    <mergeCell ref="G75:G80"/>
    <mergeCell ref="I75:I80"/>
    <mergeCell ref="J75:J80"/>
    <mergeCell ref="K75:K80"/>
    <mergeCell ref="A93:A98"/>
    <mergeCell ref="D93:D98"/>
    <mergeCell ref="E93:E98"/>
    <mergeCell ref="G93:G98"/>
    <mergeCell ref="I93:I98"/>
    <mergeCell ref="J93:J98"/>
    <mergeCell ref="K93:K98"/>
    <mergeCell ref="A87:A92"/>
    <mergeCell ref="D87:D92"/>
    <mergeCell ref="E87:E92"/>
    <mergeCell ref="G87:G92"/>
    <mergeCell ref="I87:I92"/>
    <mergeCell ref="J87:J92"/>
    <mergeCell ref="K87:K92"/>
    <mergeCell ref="O87:O92"/>
    <mergeCell ref="P87:P92"/>
    <mergeCell ref="L93:L98"/>
    <mergeCell ref="M93:M98"/>
    <mergeCell ref="N93:N98"/>
    <mergeCell ref="O93:O98"/>
    <mergeCell ref="P93:P98"/>
    <mergeCell ref="M99:M104"/>
    <mergeCell ref="N99:N104"/>
    <mergeCell ref="O99:O104"/>
    <mergeCell ref="P99:P104"/>
    <mergeCell ref="K105:K110"/>
    <mergeCell ref="G99:G104"/>
    <mergeCell ref="I99:I104"/>
    <mergeCell ref="J99:J104"/>
    <mergeCell ref="K99:K104"/>
    <mergeCell ref="L99:L104"/>
    <mergeCell ref="L87:L92"/>
    <mergeCell ref="M87:M92"/>
    <mergeCell ref="N87:N92"/>
    <mergeCell ref="M105:M110"/>
    <mergeCell ref="N105:N110"/>
    <mergeCell ref="A99:A104"/>
    <mergeCell ref="D99:D104"/>
    <mergeCell ref="E99:E104"/>
    <mergeCell ref="A105:A110"/>
    <mergeCell ref="D105:D110"/>
    <mergeCell ref="E105:E110"/>
    <mergeCell ref="G105:G110"/>
    <mergeCell ref="I105:I110"/>
    <mergeCell ref="J105:J110"/>
    <mergeCell ref="I117:I122"/>
    <mergeCell ref="J117:J122"/>
    <mergeCell ref="K117:K122"/>
    <mergeCell ref="L117:L122"/>
    <mergeCell ref="M117:M122"/>
    <mergeCell ref="A111:A116"/>
    <mergeCell ref="D111:D116"/>
    <mergeCell ref="E111:E116"/>
    <mergeCell ref="G111:G116"/>
    <mergeCell ref="I111:I116"/>
    <mergeCell ref="J111:J116"/>
    <mergeCell ref="O105:O110"/>
    <mergeCell ref="P105:P110"/>
    <mergeCell ref="A129:A134"/>
    <mergeCell ref="D129:D134"/>
    <mergeCell ref="E129:E134"/>
    <mergeCell ref="G129:G134"/>
    <mergeCell ref="I129:I134"/>
    <mergeCell ref="J129:J134"/>
    <mergeCell ref="K129:K134"/>
    <mergeCell ref="L129:L134"/>
    <mergeCell ref="M129:M134"/>
    <mergeCell ref="A123:A128"/>
    <mergeCell ref="D123:D128"/>
    <mergeCell ref="E123:E128"/>
    <mergeCell ref="G123:G128"/>
    <mergeCell ref="I123:I128"/>
    <mergeCell ref="J123:J128"/>
    <mergeCell ref="K123:K128"/>
    <mergeCell ref="L111:L116"/>
    <mergeCell ref="M111:M116"/>
    <mergeCell ref="A117:A122"/>
    <mergeCell ref="D117:D122"/>
    <mergeCell ref="E117:E122"/>
    <mergeCell ref="G117:G122"/>
    <mergeCell ref="A1:AL1"/>
    <mergeCell ref="A2:AL2"/>
    <mergeCell ref="A3:AL3"/>
    <mergeCell ref="A4:AL4"/>
    <mergeCell ref="H7:H8"/>
    <mergeCell ref="F9:F14"/>
    <mergeCell ref="H9:H14"/>
    <mergeCell ref="D136:AL136"/>
    <mergeCell ref="L123:L128"/>
    <mergeCell ref="M123:M128"/>
    <mergeCell ref="N123:N128"/>
    <mergeCell ref="O123:O128"/>
    <mergeCell ref="P123:P128"/>
    <mergeCell ref="N129:N134"/>
    <mergeCell ref="O129:O134"/>
    <mergeCell ref="P129:P134"/>
    <mergeCell ref="N111:N116"/>
    <mergeCell ref="O111:O116"/>
    <mergeCell ref="P111:P116"/>
    <mergeCell ref="N117:N122"/>
    <mergeCell ref="O117:O122"/>
    <mergeCell ref="P117:P122"/>
    <mergeCell ref="K111:K116"/>
    <mergeCell ref="L105:L110"/>
  </mergeCells>
  <phoneticPr fontId="61" type="noConversion"/>
  <conditionalFormatting sqref="J15">
    <cfRule type="cellIs" dxfId="505" priority="595" operator="equal">
      <formula>"Muy Alta"</formula>
    </cfRule>
    <cfRule type="cellIs" dxfId="504" priority="596" operator="equal">
      <formula>"Alta"</formula>
    </cfRule>
    <cfRule type="cellIs" dxfId="503" priority="597" operator="equal">
      <formula>"Media"</formula>
    </cfRule>
    <cfRule type="cellIs" dxfId="502" priority="598" operator="equal">
      <formula>"Baja"</formula>
    </cfRule>
    <cfRule type="cellIs" dxfId="501" priority="599" operator="equal">
      <formula>"Muy Baja"</formula>
    </cfRule>
  </conditionalFormatting>
  <conditionalFormatting sqref="N15 N21 N27 N39 N45 N51 N57 N63 N69">
    <cfRule type="cellIs" dxfId="500" priority="590" operator="equal">
      <formula>"Catastrófico"</formula>
    </cfRule>
    <cfRule type="cellIs" dxfId="499" priority="591" operator="equal">
      <formula>"Mayor"</formula>
    </cfRule>
    <cfRule type="cellIs" dxfId="498" priority="592" operator="equal">
      <formula>"Moderado"</formula>
    </cfRule>
    <cfRule type="cellIs" dxfId="497" priority="593" operator="equal">
      <formula>"Menor"</formula>
    </cfRule>
    <cfRule type="cellIs" dxfId="496" priority="594" operator="equal">
      <formula>"Leve"</formula>
    </cfRule>
  </conditionalFormatting>
  <conditionalFormatting sqref="AA9:AA14">
    <cfRule type="cellIs" dxfId="495" priority="581" operator="equal">
      <formula>"Muy Alta"</formula>
    </cfRule>
    <cfRule type="cellIs" dxfId="494" priority="582" operator="equal">
      <formula>"Alta"</formula>
    </cfRule>
    <cfRule type="cellIs" dxfId="493" priority="583" operator="equal">
      <formula>"Media"</formula>
    </cfRule>
    <cfRule type="cellIs" dxfId="492" priority="584" operator="equal">
      <formula>"Baja"</formula>
    </cfRule>
    <cfRule type="cellIs" dxfId="491" priority="585" operator="equal">
      <formula>"Muy Baja"</formula>
    </cfRule>
  </conditionalFormatting>
  <conditionalFormatting sqref="AC9:AC14">
    <cfRule type="cellIs" dxfId="490" priority="576" operator="equal">
      <formula>"Catastrófico"</formula>
    </cfRule>
    <cfRule type="cellIs" dxfId="489" priority="577" operator="equal">
      <formula>"Mayor"</formula>
    </cfRule>
    <cfRule type="cellIs" dxfId="488" priority="578" operator="equal">
      <formula>"Moderado"</formula>
    </cfRule>
    <cfRule type="cellIs" dxfId="487" priority="579" operator="equal">
      <formula>"Menor"</formula>
    </cfRule>
    <cfRule type="cellIs" dxfId="486" priority="580" operator="equal">
      <formula>"Leve"</formula>
    </cfRule>
  </conditionalFormatting>
  <conditionalFormatting sqref="AE9:AE14">
    <cfRule type="cellIs" dxfId="485" priority="572" operator="equal">
      <formula>"Extremo"</formula>
    </cfRule>
    <cfRule type="cellIs" dxfId="484" priority="573" operator="equal">
      <formula>"Alto"</formula>
    </cfRule>
    <cfRule type="cellIs" dxfId="483" priority="574" operator="equal">
      <formula>"Moderado"</formula>
    </cfRule>
    <cfRule type="cellIs" dxfId="482" priority="575" operator="equal">
      <formula>"Bajo"</formula>
    </cfRule>
  </conditionalFormatting>
  <conditionalFormatting sqref="J63">
    <cfRule type="cellIs" dxfId="481" priority="329" operator="equal">
      <formula>"Muy Alta"</formula>
    </cfRule>
    <cfRule type="cellIs" dxfId="480" priority="330" operator="equal">
      <formula>"Alta"</formula>
    </cfRule>
    <cfRule type="cellIs" dxfId="479" priority="331" operator="equal">
      <formula>"Media"</formula>
    </cfRule>
    <cfRule type="cellIs" dxfId="478" priority="332" operator="equal">
      <formula>"Baja"</formula>
    </cfRule>
    <cfRule type="cellIs" dxfId="477" priority="333" operator="equal">
      <formula>"Muy Baja"</formula>
    </cfRule>
  </conditionalFormatting>
  <conditionalFormatting sqref="P15">
    <cfRule type="cellIs" dxfId="476" priority="516" operator="equal">
      <formula>"Extremo"</formula>
    </cfRule>
    <cfRule type="cellIs" dxfId="475" priority="517" operator="equal">
      <formula>"Alto"</formula>
    </cfRule>
    <cfRule type="cellIs" dxfId="474" priority="518" operator="equal">
      <formula>"Moderado"</formula>
    </cfRule>
    <cfRule type="cellIs" dxfId="473" priority="519" operator="equal">
      <formula>"Bajo"</formula>
    </cfRule>
  </conditionalFormatting>
  <conditionalFormatting sqref="AA15:AA20">
    <cfRule type="cellIs" dxfId="472" priority="511" operator="equal">
      <formula>"Muy Alta"</formula>
    </cfRule>
    <cfRule type="cellIs" dxfId="471" priority="512" operator="equal">
      <formula>"Alta"</formula>
    </cfRule>
    <cfRule type="cellIs" dxfId="470" priority="513" operator="equal">
      <formula>"Media"</formula>
    </cfRule>
    <cfRule type="cellIs" dxfId="469" priority="514" operator="equal">
      <formula>"Baja"</formula>
    </cfRule>
    <cfRule type="cellIs" dxfId="468" priority="515" operator="equal">
      <formula>"Muy Baja"</formula>
    </cfRule>
  </conditionalFormatting>
  <conditionalFormatting sqref="AC15:AC20">
    <cfRule type="cellIs" dxfId="467" priority="506" operator="equal">
      <formula>"Catastrófico"</formula>
    </cfRule>
    <cfRule type="cellIs" dxfId="466" priority="507" operator="equal">
      <formula>"Mayor"</formula>
    </cfRule>
    <cfRule type="cellIs" dxfId="465" priority="508" operator="equal">
      <formula>"Moderado"</formula>
    </cfRule>
    <cfRule type="cellIs" dxfId="464" priority="509" operator="equal">
      <formula>"Menor"</formula>
    </cfRule>
    <cfRule type="cellIs" dxfId="463" priority="510" operator="equal">
      <formula>"Leve"</formula>
    </cfRule>
  </conditionalFormatting>
  <conditionalFormatting sqref="AE15:AE20">
    <cfRule type="cellIs" dxfId="462" priority="502" operator="equal">
      <formula>"Extremo"</formula>
    </cfRule>
    <cfRule type="cellIs" dxfId="461" priority="503" operator="equal">
      <formula>"Alto"</formula>
    </cfRule>
    <cfRule type="cellIs" dxfId="460" priority="504" operator="equal">
      <formula>"Moderado"</formula>
    </cfRule>
    <cfRule type="cellIs" dxfId="459" priority="505" operator="equal">
      <formula>"Bajo"</formula>
    </cfRule>
  </conditionalFormatting>
  <conditionalFormatting sqref="J21">
    <cfRule type="cellIs" dxfId="458" priority="497" operator="equal">
      <formula>"Muy Alta"</formula>
    </cfRule>
    <cfRule type="cellIs" dxfId="457" priority="498" operator="equal">
      <formula>"Alta"</formula>
    </cfRule>
    <cfRule type="cellIs" dxfId="456" priority="499" operator="equal">
      <formula>"Media"</formula>
    </cfRule>
    <cfRule type="cellIs" dxfId="455" priority="500" operator="equal">
      <formula>"Baja"</formula>
    </cfRule>
    <cfRule type="cellIs" dxfId="454" priority="501" operator="equal">
      <formula>"Muy Baja"</formula>
    </cfRule>
  </conditionalFormatting>
  <conditionalFormatting sqref="P21">
    <cfRule type="cellIs" dxfId="453" priority="488" operator="equal">
      <formula>"Extremo"</formula>
    </cfRule>
    <cfRule type="cellIs" dxfId="452" priority="489" operator="equal">
      <formula>"Alto"</formula>
    </cfRule>
    <cfRule type="cellIs" dxfId="451" priority="490" operator="equal">
      <formula>"Moderado"</formula>
    </cfRule>
    <cfRule type="cellIs" dxfId="450" priority="491" operator="equal">
      <formula>"Bajo"</formula>
    </cfRule>
  </conditionalFormatting>
  <conditionalFormatting sqref="AA21:AA26">
    <cfRule type="cellIs" dxfId="449" priority="483" operator="equal">
      <formula>"Muy Alta"</formula>
    </cfRule>
    <cfRule type="cellIs" dxfId="448" priority="484" operator="equal">
      <formula>"Alta"</formula>
    </cfRule>
    <cfRule type="cellIs" dxfId="447" priority="485" operator="equal">
      <formula>"Media"</formula>
    </cfRule>
    <cfRule type="cellIs" dxfId="446" priority="486" operator="equal">
      <formula>"Baja"</formula>
    </cfRule>
    <cfRule type="cellIs" dxfId="445" priority="487" operator="equal">
      <formula>"Muy Baja"</formula>
    </cfRule>
  </conditionalFormatting>
  <conditionalFormatting sqref="AC21:AC26">
    <cfRule type="cellIs" dxfId="444" priority="478" operator="equal">
      <formula>"Catastrófico"</formula>
    </cfRule>
    <cfRule type="cellIs" dxfId="443" priority="479" operator="equal">
      <formula>"Mayor"</formula>
    </cfRule>
    <cfRule type="cellIs" dxfId="442" priority="480" operator="equal">
      <formula>"Moderado"</formula>
    </cfRule>
    <cfRule type="cellIs" dxfId="441" priority="481" operator="equal">
      <formula>"Menor"</formula>
    </cfRule>
    <cfRule type="cellIs" dxfId="440" priority="482" operator="equal">
      <formula>"Leve"</formula>
    </cfRule>
  </conditionalFormatting>
  <conditionalFormatting sqref="AE21:AE26">
    <cfRule type="cellIs" dxfId="439" priority="474" operator="equal">
      <formula>"Extremo"</formula>
    </cfRule>
    <cfRule type="cellIs" dxfId="438" priority="475" operator="equal">
      <formula>"Alto"</formula>
    </cfRule>
    <cfRule type="cellIs" dxfId="437" priority="476" operator="equal">
      <formula>"Moderado"</formula>
    </cfRule>
    <cfRule type="cellIs" dxfId="436" priority="477" operator="equal">
      <formula>"Bajo"</formula>
    </cfRule>
  </conditionalFormatting>
  <conditionalFormatting sqref="J27">
    <cfRule type="cellIs" dxfId="435" priority="469" operator="equal">
      <formula>"Muy Alta"</formula>
    </cfRule>
    <cfRule type="cellIs" dxfId="434" priority="470" operator="equal">
      <formula>"Alta"</formula>
    </cfRule>
    <cfRule type="cellIs" dxfId="433" priority="471" operator="equal">
      <formula>"Media"</formula>
    </cfRule>
    <cfRule type="cellIs" dxfId="432" priority="472" operator="equal">
      <formula>"Baja"</formula>
    </cfRule>
    <cfRule type="cellIs" dxfId="431" priority="473" operator="equal">
      <formula>"Muy Baja"</formula>
    </cfRule>
  </conditionalFormatting>
  <conditionalFormatting sqref="P27">
    <cfRule type="cellIs" dxfId="430" priority="460" operator="equal">
      <formula>"Extremo"</formula>
    </cfRule>
    <cfRule type="cellIs" dxfId="429" priority="461" operator="equal">
      <formula>"Alto"</formula>
    </cfRule>
    <cfRule type="cellIs" dxfId="428" priority="462" operator="equal">
      <formula>"Moderado"</formula>
    </cfRule>
    <cfRule type="cellIs" dxfId="427" priority="463" operator="equal">
      <formula>"Bajo"</formula>
    </cfRule>
  </conditionalFormatting>
  <conditionalFormatting sqref="AA27:AA32">
    <cfRule type="cellIs" dxfId="426" priority="455" operator="equal">
      <formula>"Muy Alta"</formula>
    </cfRule>
    <cfRule type="cellIs" dxfId="425" priority="456" operator="equal">
      <formula>"Alta"</formula>
    </cfRule>
    <cfRule type="cellIs" dxfId="424" priority="457" operator="equal">
      <formula>"Media"</formula>
    </cfRule>
    <cfRule type="cellIs" dxfId="423" priority="458" operator="equal">
      <formula>"Baja"</formula>
    </cfRule>
    <cfRule type="cellIs" dxfId="422" priority="459" operator="equal">
      <formula>"Muy Baja"</formula>
    </cfRule>
  </conditionalFormatting>
  <conditionalFormatting sqref="AC27:AC32">
    <cfRule type="cellIs" dxfId="421" priority="450" operator="equal">
      <formula>"Catastrófico"</formula>
    </cfRule>
    <cfRule type="cellIs" dxfId="420" priority="451" operator="equal">
      <formula>"Mayor"</formula>
    </cfRule>
    <cfRule type="cellIs" dxfId="419" priority="452" operator="equal">
      <formula>"Moderado"</formula>
    </cfRule>
    <cfRule type="cellIs" dxfId="418" priority="453" operator="equal">
      <formula>"Menor"</formula>
    </cfRule>
    <cfRule type="cellIs" dxfId="417" priority="454" operator="equal">
      <formula>"Leve"</formula>
    </cfRule>
  </conditionalFormatting>
  <conditionalFormatting sqref="AE27:AE32">
    <cfRule type="cellIs" dxfId="416" priority="446" operator="equal">
      <formula>"Extremo"</formula>
    </cfRule>
    <cfRule type="cellIs" dxfId="415" priority="447" operator="equal">
      <formula>"Alto"</formula>
    </cfRule>
    <cfRule type="cellIs" dxfId="414" priority="448" operator="equal">
      <formula>"Moderado"</formula>
    </cfRule>
    <cfRule type="cellIs" dxfId="413" priority="449" operator="equal">
      <formula>"Bajo"</formula>
    </cfRule>
  </conditionalFormatting>
  <conditionalFormatting sqref="J39">
    <cfRule type="cellIs" dxfId="412" priority="441" operator="equal">
      <formula>"Muy Alta"</formula>
    </cfRule>
    <cfRule type="cellIs" dxfId="411" priority="442" operator="equal">
      <formula>"Alta"</formula>
    </cfRule>
    <cfRule type="cellIs" dxfId="410" priority="443" operator="equal">
      <formula>"Media"</formula>
    </cfRule>
    <cfRule type="cellIs" dxfId="409" priority="444" operator="equal">
      <formula>"Baja"</formula>
    </cfRule>
    <cfRule type="cellIs" dxfId="408" priority="445" operator="equal">
      <formula>"Muy Baja"</formula>
    </cfRule>
  </conditionalFormatting>
  <conditionalFormatting sqref="P39">
    <cfRule type="cellIs" dxfId="407" priority="432" operator="equal">
      <formula>"Extremo"</formula>
    </cfRule>
    <cfRule type="cellIs" dxfId="406" priority="433" operator="equal">
      <formula>"Alto"</formula>
    </cfRule>
    <cfRule type="cellIs" dxfId="405" priority="434" operator="equal">
      <formula>"Moderado"</formula>
    </cfRule>
    <cfRule type="cellIs" dxfId="404" priority="435" operator="equal">
      <formula>"Bajo"</formula>
    </cfRule>
  </conditionalFormatting>
  <conditionalFormatting sqref="AA39:AA44">
    <cfRule type="cellIs" dxfId="403" priority="427" operator="equal">
      <formula>"Muy Alta"</formula>
    </cfRule>
    <cfRule type="cellIs" dxfId="402" priority="428" operator="equal">
      <formula>"Alta"</formula>
    </cfRule>
    <cfRule type="cellIs" dxfId="401" priority="429" operator="equal">
      <formula>"Media"</formula>
    </cfRule>
    <cfRule type="cellIs" dxfId="400" priority="430" operator="equal">
      <formula>"Baja"</formula>
    </cfRule>
    <cfRule type="cellIs" dxfId="399" priority="431" operator="equal">
      <formula>"Muy Baja"</formula>
    </cfRule>
  </conditionalFormatting>
  <conditionalFormatting sqref="AC39:AC44">
    <cfRule type="cellIs" dxfId="398" priority="422" operator="equal">
      <formula>"Catastrófico"</formula>
    </cfRule>
    <cfRule type="cellIs" dxfId="397" priority="423" operator="equal">
      <formula>"Mayor"</formula>
    </cfRule>
    <cfRule type="cellIs" dxfId="396" priority="424" operator="equal">
      <formula>"Moderado"</formula>
    </cfRule>
    <cfRule type="cellIs" dxfId="395" priority="425" operator="equal">
      <formula>"Menor"</formula>
    </cfRule>
    <cfRule type="cellIs" dxfId="394" priority="426" operator="equal">
      <formula>"Leve"</formula>
    </cfRule>
  </conditionalFormatting>
  <conditionalFormatting sqref="AE39:AE44">
    <cfRule type="cellIs" dxfId="393" priority="418" operator="equal">
      <formula>"Extremo"</formula>
    </cfRule>
    <cfRule type="cellIs" dxfId="392" priority="419" operator="equal">
      <formula>"Alto"</formula>
    </cfRule>
    <cfRule type="cellIs" dxfId="391" priority="420" operator="equal">
      <formula>"Moderado"</formula>
    </cfRule>
    <cfRule type="cellIs" dxfId="390" priority="421" operator="equal">
      <formula>"Bajo"</formula>
    </cfRule>
  </conditionalFormatting>
  <conditionalFormatting sqref="J45">
    <cfRule type="cellIs" dxfId="389" priority="413" operator="equal">
      <formula>"Muy Alta"</formula>
    </cfRule>
    <cfRule type="cellIs" dxfId="388" priority="414" operator="equal">
      <formula>"Alta"</formula>
    </cfRule>
    <cfRule type="cellIs" dxfId="387" priority="415" operator="equal">
      <formula>"Media"</formula>
    </cfRule>
    <cfRule type="cellIs" dxfId="386" priority="416" operator="equal">
      <formula>"Baja"</formula>
    </cfRule>
    <cfRule type="cellIs" dxfId="385" priority="417" operator="equal">
      <formula>"Muy Baja"</formula>
    </cfRule>
  </conditionalFormatting>
  <conditionalFormatting sqref="P45">
    <cfRule type="cellIs" dxfId="384" priority="404" operator="equal">
      <formula>"Extremo"</formula>
    </cfRule>
    <cfRule type="cellIs" dxfId="383" priority="405" operator="equal">
      <formula>"Alto"</formula>
    </cfRule>
    <cfRule type="cellIs" dxfId="382" priority="406" operator="equal">
      <formula>"Moderado"</formula>
    </cfRule>
    <cfRule type="cellIs" dxfId="381" priority="407" operator="equal">
      <formula>"Bajo"</formula>
    </cfRule>
  </conditionalFormatting>
  <conditionalFormatting sqref="AA45:AA50">
    <cfRule type="cellIs" dxfId="380" priority="399" operator="equal">
      <formula>"Muy Alta"</formula>
    </cfRule>
    <cfRule type="cellIs" dxfId="379" priority="400" operator="equal">
      <formula>"Alta"</formula>
    </cfRule>
    <cfRule type="cellIs" dxfId="378" priority="401" operator="equal">
      <formula>"Media"</formula>
    </cfRule>
    <cfRule type="cellIs" dxfId="377" priority="402" operator="equal">
      <formula>"Baja"</formula>
    </cfRule>
    <cfRule type="cellIs" dxfId="376" priority="403" operator="equal">
      <formula>"Muy Baja"</formula>
    </cfRule>
  </conditionalFormatting>
  <conditionalFormatting sqref="AC45:AC50">
    <cfRule type="cellIs" dxfId="375" priority="394" operator="equal">
      <formula>"Catastrófico"</formula>
    </cfRule>
    <cfRule type="cellIs" dxfId="374" priority="395" operator="equal">
      <formula>"Mayor"</formula>
    </cfRule>
    <cfRule type="cellIs" dxfId="373" priority="396" operator="equal">
      <formula>"Moderado"</formula>
    </cfRule>
    <cfRule type="cellIs" dxfId="372" priority="397" operator="equal">
      <formula>"Menor"</formula>
    </cfRule>
    <cfRule type="cellIs" dxfId="371" priority="398" operator="equal">
      <formula>"Leve"</formula>
    </cfRule>
  </conditionalFormatting>
  <conditionalFormatting sqref="AE45:AE50">
    <cfRule type="cellIs" dxfId="370" priority="390" operator="equal">
      <formula>"Extremo"</formula>
    </cfRule>
    <cfRule type="cellIs" dxfId="369" priority="391" operator="equal">
      <formula>"Alto"</formula>
    </cfRule>
    <cfRule type="cellIs" dxfId="368" priority="392" operator="equal">
      <formula>"Moderado"</formula>
    </cfRule>
    <cfRule type="cellIs" dxfId="367" priority="393" operator="equal">
      <formula>"Bajo"</formula>
    </cfRule>
  </conditionalFormatting>
  <conditionalFormatting sqref="J51">
    <cfRule type="cellIs" dxfId="366" priority="385" operator="equal">
      <formula>"Muy Alta"</formula>
    </cfRule>
    <cfRule type="cellIs" dxfId="365" priority="386" operator="equal">
      <formula>"Alta"</formula>
    </cfRule>
    <cfRule type="cellIs" dxfId="364" priority="387" operator="equal">
      <formula>"Media"</formula>
    </cfRule>
    <cfRule type="cellIs" dxfId="363" priority="388" operator="equal">
      <formula>"Baja"</formula>
    </cfRule>
    <cfRule type="cellIs" dxfId="362" priority="389" operator="equal">
      <formula>"Muy Baja"</formula>
    </cfRule>
  </conditionalFormatting>
  <conditionalFormatting sqref="P51">
    <cfRule type="cellIs" dxfId="361" priority="376" operator="equal">
      <formula>"Extremo"</formula>
    </cfRule>
    <cfRule type="cellIs" dxfId="360" priority="377" operator="equal">
      <formula>"Alto"</formula>
    </cfRule>
    <cfRule type="cellIs" dxfId="359" priority="378" operator="equal">
      <formula>"Moderado"</formula>
    </cfRule>
    <cfRule type="cellIs" dxfId="358" priority="379" operator="equal">
      <formula>"Bajo"</formula>
    </cfRule>
  </conditionalFormatting>
  <conditionalFormatting sqref="AA51:AA56">
    <cfRule type="cellIs" dxfId="357" priority="371" operator="equal">
      <formula>"Muy Alta"</formula>
    </cfRule>
    <cfRule type="cellIs" dxfId="356" priority="372" operator="equal">
      <formula>"Alta"</formula>
    </cfRule>
    <cfRule type="cellIs" dxfId="355" priority="373" operator="equal">
      <formula>"Media"</formula>
    </cfRule>
    <cfRule type="cellIs" dxfId="354" priority="374" operator="equal">
      <formula>"Baja"</formula>
    </cfRule>
    <cfRule type="cellIs" dxfId="353" priority="375" operator="equal">
      <formula>"Muy Baja"</formula>
    </cfRule>
  </conditionalFormatting>
  <conditionalFormatting sqref="AC51:AC56">
    <cfRule type="cellIs" dxfId="352" priority="366" operator="equal">
      <formula>"Catastrófico"</formula>
    </cfRule>
    <cfRule type="cellIs" dxfId="351" priority="367" operator="equal">
      <formula>"Mayor"</formula>
    </cfRule>
    <cfRule type="cellIs" dxfId="350" priority="368" operator="equal">
      <formula>"Moderado"</formula>
    </cfRule>
    <cfRule type="cellIs" dxfId="349" priority="369" operator="equal">
      <formula>"Menor"</formula>
    </cfRule>
    <cfRule type="cellIs" dxfId="348" priority="370" operator="equal">
      <formula>"Leve"</formula>
    </cfRule>
  </conditionalFormatting>
  <conditionalFormatting sqref="AE51:AE56">
    <cfRule type="cellIs" dxfId="347" priority="362" operator="equal">
      <formula>"Extremo"</formula>
    </cfRule>
    <cfRule type="cellIs" dxfId="346" priority="363" operator="equal">
      <formula>"Alto"</formula>
    </cfRule>
    <cfRule type="cellIs" dxfId="345" priority="364" operator="equal">
      <formula>"Moderado"</formula>
    </cfRule>
    <cfRule type="cellIs" dxfId="344" priority="365" operator="equal">
      <formula>"Bajo"</formula>
    </cfRule>
  </conditionalFormatting>
  <conditionalFormatting sqref="J57">
    <cfRule type="cellIs" dxfId="343" priority="357" operator="equal">
      <formula>"Muy Alta"</formula>
    </cfRule>
    <cfRule type="cellIs" dxfId="342" priority="358" operator="equal">
      <formula>"Alta"</formula>
    </cfRule>
    <cfRule type="cellIs" dxfId="341" priority="359" operator="equal">
      <formula>"Media"</formula>
    </cfRule>
    <cfRule type="cellIs" dxfId="340" priority="360" operator="equal">
      <formula>"Baja"</formula>
    </cfRule>
    <cfRule type="cellIs" dxfId="339" priority="361" operator="equal">
      <formula>"Muy Baja"</formula>
    </cfRule>
  </conditionalFormatting>
  <conditionalFormatting sqref="P57">
    <cfRule type="cellIs" dxfId="338" priority="348" operator="equal">
      <formula>"Extremo"</formula>
    </cfRule>
    <cfRule type="cellIs" dxfId="337" priority="349" operator="equal">
      <formula>"Alto"</formula>
    </cfRule>
    <cfRule type="cellIs" dxfId="336" priority="350" operator="equal">
      <formula>"Moderado"</formula>
    </cfRule>
    <cfRule type="cellIs" dxfId="335" priority="351" operator="equal">
      <formula>"Bajo"</formula>
    </cfRule>
  </conditionalFormatting>
  <conditionalFormatting sqref="AA57:AA62">
    <cfRule type="cellIs" dxfId="334" priority="343" operator="equal">
      <formula>"Muy Alta"</formula>
    </cfRule>
    <cfRule type="cellIs" dxfId="333" priority="344" operator="equal">
      <formula>"Alta"</formula>
    </cfRule>
    <cfRule type="cellIs" dxfId="332" priority="345" operator="equal">
      <formula>"Media"</formula>
    </cfRule>
    <cfRule type="cellIs" dxfId="331" priority="346" operator="equal">
      <formula>"Baja"</formula>
    </cfRule>
    <cfRule type="cellIs" dxfId="330" priority="347" operator="equal">
      <formula>"Muy Baja"</formula>
    </cfRule>
  </conditionalFormatting>
  <conditionalFormatting sqref="AC57:AC62">
    <cfRule type="cellIs" dxfId="329" priority="338" operator="equal">
      <formula>"Catastrófico"</formula>
    </cfRule>
    <cfRule type="cellIs" dxfId="328" priority="339" operator="equal">
      <formula>"Mayor"</formula>
    </cfRule>
    <cfRule type="cellIs" dxfId="327" priority="340" operator="equal">
      <formula>"Moderado"</formula>
    </cfRule>
    <cfRule type="cellIs" dxfId="326" priority="341" operator="equal">
      <formula>"Menor"</formula>
    </cfRule>
    <cfRule type="cellIs" dxfId="325" priority="342" operator="equal">
      <formula>"Leve"</formula>
    </cfRule>
  </conditionalFormatting>
  <conditionalFormatting sqref="AE57:AE62">
    <cfRule type="cellIs" dxfId="324" priority="334" operator="equal">
      <formula>"Extremo"</formula>
    </cfRule>
    <cfRule type="cellIs" dxfId="323" priority="335" operator="equal">
      <formula>"Alto"</formula>
    </cfRule>
    <cfRule type="cellIs" dxfId="322" priority="336" operator="equal">
      <formula>"Moderado"</formula>
    </cfRule>
    <cfRule type="cellIs" dxfId="321" priority="337" operator="equal">
      <formula>"Bajo"</formula>
    </cfRule>
  </conditionalFormatting>
  <conditionalFormatting sqref="P63">
    <cfRule type="cellIs" dxfId="320" priority="320" operator="equal">
      <formula>"Extremo"</formula>
    </cfRule>
    <cfRule type="cellIs" dxfId="319" priority="321" operator="equal">
      <formula>"Alto"</formula>
    </cfRule>
    <cfRule type="cellIs" dxfId="318" priority="322" operator="equal">
      <formula>"Moderado"</formula>
    </cfRule>
    <cfRule type="cellIs" dxfId="317" priority="323" operator="equal">
      <formula>"Bajo"</formula>
    </cfRule>
  </conditionalFormatting>
  <conditionalFormatting sqref="AA63:AA68">
    <cfRule type="cellIs" dxfId="316" priority="315" operator="equal">
      <formula>"Muy Alta"</formula>
    </cfRule>
    <cfRule type="cellIs" dxfId="315" priority="316" operator="equal">
      <formula>"Alta"</formula>
    </cfRule>
    <cfRule type="cellIs" dxfId="314" priority="317" operator="equal">
      <formula>"Media"</formula>
    </cfRule>
    <cfRule type="cellIs" dxfId="313" priority="318" operator="equal">
      <formula>"Baja"</formula>
    </cfRule>
    <cfRule type="cellIs" dxfId="312" priority="319" operator="equal">
      <formula>"Muy Baja"</formula>
    </cfRule>
  </conditionalFormatting>
  <conditionalFormatting sqref="AC63:AC68">
    <cfRule type="cellIs" dxfId="311" priority="310" operator="equal">
      <formula>"Catastrófico"</formula>
    </cfRule>
    <cfRule type="cellIs" dxfId="310" priority="311" operator="equal">
      <formula>"Mayor"</formula>
    </cfRule>
    <cfRule type="cellIs" dxfId="309" priority="312" operator="equal">
      <formula>"Moderado"</formula>
    </cfRule>
    <cfRule type="cellIs" dxfId="308" priority="313" operator="equal">
      <formula>"Menor"</formula>
    </cfRule>
    <cfRule type="cellIs" dxfId="307" priority="314" operator="equal">
      <formula>"Leve"</formula>
    </cfRule>
  </conditionalFormatting>
  <conditionalFormatting sqref="AE63:AE68">
    <cfRule type="cellIs" dxfId="306" priority="306" operator="equal">
      <formula>"Extremo"</formula>
    </cfRule>
    <cfRule type="cellIs" dxfId="305" priority="307" operator="equal">
      <formula>"Alto"</formula>
    </cfRule>
    <cfRule type="cellIs" dxfId="304" priority="308" operator="equal">
      <formula>"Moderado"</formula>
    </cfRule>
    <cfRule type="cellIs" dxfId="303" priority="309" operator="equal">
      <formula>"Bajo"</formula>
    </cfRule>
  </conditionalFormatting>
  <conditionalFormatting sqref="J69">
    <cfRule type="cellIs" dxfId="302" priority="301" operator="equal">
      <formula>"Muy Alta"</formula>
    </cfRule>
    <cfRule type="cellIs" dxfId="301" priority="302" operator="equal">
      <formula>"Alta"</formula>
    </cfRule>
    <cfRule type="cellIs" dxfId="300" priority="303" operator="equal">
      <formula>"Media"</formula>
    </cfRule>
    <cfRule type="cellIs" dxfId="299" priority="304" operator="equal">
      <formula>"Baja"</formula>
    </cfRule>
    <cfRule type="cellIs" dxfId="298" priority="305" operator="equal">
      <formula>"Muy Baja"</formula>
    </cfRule>
  </conditionalFormatting>
  <conditionalFormatting sqref="P69">
    <cfRule type="cellIs" dxfId="297" priority="292" operator="equal">
      <formula>"Extremo"</formula>
    </cfRule>
    <cfRule type="cellIs" dxfId="296" priority="293" operator="equal">
      <formula>"Alto"</formula>
    </cfRule>
    <cfRule type="cellIs" dxfId="295" priority="294" operator="equal">
      <formula>"Moderado"</formula>
    </cfRule>
    <cfRule type="cellIs" dxfId="294" priority="295" operator="equal">
      <formula>"Bajo"</formula>
    </cfRule>
  </conditionalFormatting>
  <conditionalFormatting sqref="AA69:AA74">
    <cfRule type="cellIs" dxfId="293" priority="287" operator="equal">
      <formula>"Muy Alta"</formula>
    </cfRule>
    <cfRule type="cellIs" dxfId="292" priority="288" operator="equal">
      <formula>"Alta"</formula>
    </cfRule>
    <cfRule type="cellIs" dxfId="291" priority="289" operator="equal">
      <formula>"Media"</formula>
    </cfRule>
    <cfRule type="cellIs" dxfId="290" priority="290" operator="equal">
      <formula>"Baja"</formula>
    </cfRule>
    <cfRule type="cellIs" dxfId="289" priority="291" operator="equal">
      <formula>"Muy Baja"</formula>
    </cfRule>
  </conditionalFormatting>
  <conditionalFormatting sqref="AC69:AC74">
    <cfRule type="cellIs" dxfId="288" priority="282" operator="equal">
      <formula>"Catastrófico"</formula>
    </cfRule>
    <cfRule type="cellIs" dxfId="287" priority="283" operator="equal">
      <formula>"Mayor"</formula>
    </cfRule>
    <cfRule type="cellIs" dxfId="286" priority="284" operator="equal">
      <formula>"Moderado"</formula>
    </cfRule>
    <cfRule type="cellIs" dxfId="285" priority="285" operator="equal">
      <formula>"Menor"</formula>
    </cfRule>
    <cfRule type="cellIs" dxfId="284" priority="286" operator="equal">
      <formula>"Leve"</formula>
    </cfRule>
  </conditionalFormatting>
  <conditionalFormatting sqref="AE69:AE74">
    <cfRule type="cellIs" dxfId="283" priority="278" operator="equal">
      <formula>"Extremo"</formula>
    </cfRule>
    <cfRule type="cellIs" dxfId="282" priority="279" operator="equal">
      <formula>"Alto"</formula>
    </cfRule>
    <cfRule type="cellIs" dxfId="281" priority="280" operator="equal">
      <formula>"Moderado"</formula>
    </cfRule>
    <cfRule type="cellIs" dxfId="280" priority="281" operator="equal">
      <formula>"Bajo"</formula>
    </cfRule>
  </conditionalFormatting>
  <conditionalFormatting sqref="M15:M32 M39:M74">
    <cfRule type="containsText" dxfId="279" priority="277" operator="containsText" text="❌">
      <formula>NOT(ISERROR(SEARCH("❌",M15)))</formula>
    </cfRule>
  </conditionalFormatting>
  <conditionalFormatting sqref="J75 J81">
    <cfRule type="cellIs" dxfId="278" priority="272" operator="equal">
      <formula>"Muy Alta"</formula>
    </cfRule>
    <cfRule type="cellIs" dxfId="277" priority="273" operator="equal">
      <formula>"Alta"</formula>
    </cfRule>
    <cfRule type="cellIs" dxfId="276" priority="274" operator="equal">
      <formula>"Media"</formula>
    </cfRule>
    <cfRule type="cellIs" dxfId="275" priority="275" operator="equal">
      <formula>"Baja"</formula>
    </cfRule>
    <cfRule type="cellIs" dxfId="274" priority="276" operator="equal">
      <formula>"Muy Baja"</formula>
    </cfRule>
  </conditionalFormatting>
  <conditionalFormatting sqref="N75 N81 N87 N93 N99 N105 N111 N117 N123 N129">
    <cfRule type="cellIs" dxfId="273" priority="267" operator="equal">
      <formula>"Catastrófico"</formula>
    </cfRule>
    <cfRule type="cellIs" dxfId="272" priority="268" operator="equal">
      <formula>"Mayor"</formula>
    </cfRule>
    <cfRule type="cellIs" dxfId="271" priority="269" operator="equal">
      <formula>"Moderado"</formula>
    </cfRule>
    <cfRule type="cellIs" dxfId="270" priority="270" operator="equal">
      <formula>"Menor"</formula>
    </cfRule>
    <cfRule type="cellIs" dxfId="269" priority="271" operator="equal">
      <formula>"Leve"</formula>
    </cfRule>
  </conditionalFormatting>
  <conditionalFormatting sqref="P75">
    <cfRule type="cellIs" dxfId="268" priority="263" operator="equal">
      <formula>"Extremo"</formula>
    </cfRule>
    <cfRule type="cellIs" dxfId="267" priority="264" operator="equal">
      <formula>"Alto"</formula>
    </cfRule>
    <cfRule type="cellIs" dxfId="266" priority="265" operator="equal">
      <formula>"Moderado"</formula>
    </cfRule>
    <cfRule type="cellIs" dxfId="265" priority="266" operator="equal">
      <formula>"Bajo"</formula>
    </cfRule>
  </conditionalFormatting>
  <conditionalFormatting sqref="AA75:AA80">
    <cfRule type="cellIs" dxfId="264" priority="258" operator="equal">
      <formula>"Muy Alta"</formula>
    </cfRule>
    <cfRule type="cellIs" dxfId="263" priority="259" operator="equal">
      <formula>"Alta"</formula>
    </cfRule>
    <cfRule type="cellIs" dxfId="262" priority="260" operator="equal">
      <formula>"Media"</formula>
    </cfRule>
    <cfRule type="cellIs" dxfId="261" priority="261" operator="equal">
      <formula>"Baja"</formula>
    </cfRule>
    <cfRule type="cellIs" dxfId="260" priority="262" operator="equal">
      <formula>"Muy Baja"</formula>
    </cfRule>
  </conditionalFormatting>
  <conditionalFormatting sqref="AC75:AC80">
    <cfRule type="cellIs" dxfId="259" priority="253" operator="equal">
      <formula>"Catastrófico"</formula>
    </cfRule>
    <cfRule type="cellIs" dxfId="258" priority="254" operator="equal">
      <formula>"Mayor"</formula>
    </cfRule>
    <cfRule type="cellIs" dxfId="257" priority="255" operator="equal">
      <formula>"Moderado"</formula>
    </cfRule>
    <cfRule type="cellIs" dxfId="256" priority="256" operator="equal">
      <formula>"Menor"</formula>
    </cfRule>
    <cfRule type="cellIs" dxfId="255" priority="257" operator="equal">
      <formula>"Leve"</formula>
    </cfRule>
  </conditionalFormatting>
  <conditionalFormatting sqref="AE75:AE80">
    <cfRule type="cellIs" dxfId="254" priority="249" operator="equal">
      <formula>"Extremo"</formula>
    </cfRule>
    <cfRule type="cellIs" dxfId="253" priority="250" operator="equal">
      <formula>"Alto"</formula>
    </cfRule>
    <cfRule type="cellIs" dxfId="252" priority="251" operator="equal">
      <formula>"Moderado"</formula>
    </cfRule>
    <cfRule type="cellIs" dxfId="251" priority="252" operator="equal">
      <formula>"Bajo"</formula>
    </cfRule>
  </conditionalFormatting>
  <conditionalFormatting sqref="J123">
    <cfRule type="cellIs" dxfId="250" priority="88" operator="equal">
      <formula>"Muy Alta"</formula>
    </cfRule>
    <cfRule type="cellIs" dxfId="249" priority="89" operator="equal">
      <formula>"Alta"</formula>
    </cfRule>
    <cfRule type="cellIs" dxfId="248" priority="90" operator="equal">
      <formula>"Media"</formula>
    </cfRule>
    <cfRule type="cellIs" dxfId="247" priority="91" operator="equal">
      <formula>"Baja"</formula>
    </cfRule>
    <cfRule type="cellIs" dxfId="246" priority="92" operator="equal">
      <formula>"Muy Baja"</formula>
    </cfRule>
  </conditionalFormatting>
  <conditionalFormatting sqref="P81">
    <cfRule type="cellIs" dxfId="245" priority="245" operator="equal">
      <formula>"Extremo"</formula>
    </cfRule>
    <cfRule type="cellIs" dxfId="244" priority="246" operator="equal">
      <formula>"Alto"</formula>
    </cfRule>
    <cfRule type="cellIs" dxfId="243" priority="247" operator="equal">
      <formula>"Moderado"</formula>
    </cfRule>
    <cfRule type="cellIs" dxfId="242" priority="248" operator="equal">
      <formula>"Bajo"</formula>
    </cfRule>
  </conditionalFormatting>
  <conditionalFormatting sqref="AA81:AA86">
    <cfRule type="cellIs" dxfId="241" priority="240" operator="equal">
      <formula>"Muy Alta"</formula>
    </cfRule>
    <cfRule type="cellIs" dxfId="240" priority="241" operator="equal">
      <formula>"Alta"</formula>
    </cfRule>
    <cfRule type="cellIs" dxfId="239" priority="242" operator="equal">
      <formula>"Media"</formula>
    </cfRule>
    <cfRule type="cellIs" dxfId="238" priority="243" operator="equal">
      <formula>"Baja"</formula>
    </cfRule>
    <cfRule type="cellIs" dxfId="237" priority="244" operator="equal">
      <formula>"Muy Baja"</formula>
    </cfRule>
  </conditionalFormatting>
  <conditionalFormatting sqref="AC81:AC86">
    <cfRule type="cellIs" dxfId="236" priority="235" operator="equal">
      <formula>"Catastrófico"</formula>
    </cfRule>
    <cfRule type="cellIs" dxfId="235" priority="236" operator="equal">
      <formula>"Mayor"</formula>
    </cfRule>
    <cfRule type="cellIs" dxfId="234" priority="237" operator="equal">
      <formula>"Moderado"</formula>
    </cfRule>
    <cfRule type="cellIs" dxfId="233" priority="238" operator="equal">
      <formula>"Menor"</formula>
    </cfRule>
    <cfRule type="cellIs" dxfId="232" priority="239" operator="equal">
      <formula>"Leve"</formula>
    </cfRule>
  </conditionalFormatting>
  <conditionalFormatting sqref="AE81:AE86">
    <cfRule type="cellIs" dxfId="231" priority="231" operator="equal">
      <formula>"Extremo"</formula>
    </cfRule>
    <cfRule type="cellIs" dxfId="230" priority="232" operator="equal">
      <formula>"Alto"</formula>
    </cfRule>
    <cfRule type="cellIs" dxfId="229" priority="233" operator="equal">
      <formula>"Moderado"</formula>
    </cfRule>
    <cfRule type="cellIs" dxfId="228" priority="234" operator="equal">
      <formula>"Bajo"</formula>
    </cfRule>
  </conditionalFormatting>
  <conditionalFormatting sqref="J87">
    <cfRule type="cellIs" dxfId="227" priority="226" operator="equal">
      <formula>"Muy Alta"</formula>
    </cfRule>
    <cfRule type="cellIs" dxfId="226" priority="227" operator="equal">
      <formula>"Alta"</formula>
    </cfRule>
    <cfRule type="cellIs" dxfId="225" priority="228" operator="equal">
      <formula>"Media"</formula>
    </cfRule>
    <cfRule type="cellIs" dxfId="224" priority="229" operator="equal">
      <formula>"Baja"</formula>
    </cfRule>
    <cfRule type="cellIs" dxfId="223" priority="230" operator="equal">
      <formula>"Muy Baja"</formula>
    </cfRule>
  </conditionalFormatting>
  <conditionalFormatting sqref="P87">
    <cfRule type="cellIs" dxfId="222" priority="222" operator="equal">
      <formula>"Extremo"</formula>
    </cfRule>
    <cfRule type="cellIs" dxfId="221" priority="223" operator="equal">
      <formula>"Alto"</formula>
    </cfRule>
    <cfRule type="cellIs" dxfId="220" priority="224" operator="equal">
      <formula>"Moderado"</formula>
    </cfRule>
    <cfRule type="cellIs" dxfId="219" priority="225" operator="equal">
      <formula>"Bajo"</formula>
    </cfRule>
  </conditionalFormatting>
  <conditionalFormatting sqref="AA87:AA92">
    <cfRule type="cellIs" dxfId="218" priority="217" operator="equal">
      <formula>"Muy Alta"</formula>
    </cfRule>
    <cfRule type="cellIs" dxfId="217" priority="218" operator="equal">
      <formula>"Alta"</formula>
    </cfRule>
    <cfRule type="cellIs" dxfId="216" priority="219" operator="equal">
      <formula>"Media"</formula>
    </cfRule>
    <cfRule type="cellIs" dxfId="215" priority="220" operator="equal">
      <formula>"Baja"</formula>
    </cfRule>
    <cfRule type="cellIs" dxfId="214" priority="221" operator="equal">
      <formula>"Muy Baja"</formula>
    </cfRule>
  </conditionalFormatting>
  <conditionalFormatting sqref="AC87:AC92">
    <cfRule type="cellIs" dxfId="213" priority="212" operator="equal">
      <formula>"Catastrófico"</formula>
    </cfRule>
    <cfRule type="cellIs" dxfId="212" priority="213" operator="equal">
      <formula>"Mayor"</formula>
    </cfRule>
    <cfRule type="cellIs" dxfId="211" priority="214" operator="equal">
      <formula>"Moderado"</formula>
    </cfRule>
    <cfRule type="cellIs" dxfId="210" priority="215" operator="equal">
      <formula>"Menor"</formula>
    </cfRule>
    <cfRule type="cellIs" dxfId="209" priority="216" operator="equal">
      <formula>"Leve"</formula>
    </cfRule>
  </conditionalFormatting>
  <conditionalFormatting sqref="AE87:AE92">
    <cfRule type="cellIs" dxfId="208" priority="208" operator="equal">
      <formula>"Extremo"</formula>
    </cfRule>
    <cfRule type="cellIs" dxfId="207" priority="209" operator="equal">
      <formula>"Alto"</formula>
    </cfRule>
    <cfRule type="cellIs" dxfId="206" priority="210" operator="equal">
      <formula>"Moderado"</formula>
    </cfRule>
    <cfRule type="cellIs" dxfId="205" priority="211" operator="equal">
      <formula>"Bajo"</formula>
    </cfRule>
  </conditionalFormatting>
  <conditionalFormatting sqref="J93">
    <cfRule type="cellIs" dxfId="204" priority="203" operator="equal">
      <formula>"Muy Alta"</formula>
    </cfRule>
    <cfRule type="cellIs" dxfId="203" priority="204" operator="equal">
      <formula>"Alta"</formula>
    </cfRule>
    <cfRule type="cellIs" dxfId="202" priority="205" operator="equal">
      <formula>"Media"</formula>
    </cfRule>
    <cfRule type="cellIs" dxfId="201" priority="206" operator="equal">
      <formula>"Baja"</formula>
    </cfRule>
    <cfRule type="cellIs" dxfId="200" priority="207" operator="equal">
      <formula>"Muy Baja"</formula>
    </cfRule>
  </conditionalFormatting>
  <conditionalFormatting sqref="P93">
    <cfRule type="cellIs" dxfId="199" priority="199" operator="equal">
      <formula>"Extremo"</formula>
    </cfRule>
    <cfRule type="cellIs" dxfId="198" priority="200" operator="equal">
      <formula>"Alto"</formula>
    </cfRule>
    <cfRule type="cellIs" dxfId="197" priority="201" operator="equal">
      <formula>"Moderado"</formula>
    </cfRule>
    <cfRule type="cellIs" dxfId="196" priority="202" operator="equal">
      <formula>"Bajo"</formula>
    </cfRule>
  </conditionalFormatting>
  <conditionalFormatting sqref="AA93:AA98">
    <cfRule type="cellIs" dxfId="195" priority="194" operator="equal">
      <formula>"Muy Alta"</formula>
    </cfRule>
    <cfRule type="cellIs" dxfId="194" priority="195" operator="equal">
      <formula>"Alta"</formula>
    </cfRule>
    <cfRule type="cellIs" dxfId="193" priority="196" operator="equal">
      <formula>"Media"</formula>
    </cfRule>
    <cfRule type="cellIs" dxfId="192" priority="197" operator="equal">
      <formula>"Baja"</formula>
    </cfRule>
    <cfRule type="cellIs" dxfId="191" priority="198" operator="equal">
      <formula>"Muy Baja"</formula>
    </cfRule>
  </conditionalFormatting>
  <conditionalFormatting sqref="AC93:AC98">
    <cfRule type="cellIs" dxfId="190" priority="189" operator="equal">
      <formula>"Catastrófico"</formula>
    </cfRule>
    <cfRule type="cellIs" dxfId="189" priority="190" operator="equal">
      <formula>"Mayor"</formula>
    </cfRule>
    <cfRule type="cellIs" dxfId="188" priority="191" operator="equal">
      <formula>"Moderado"</formula>
    </cfRule>
    <cfRule type="cellIs" dxfId="187" priority="192" operator="equal">
      <formula>"Menor"</formula>
    </cfRule>
    <cfRule type="cellIs" dxfId="186" priority="193" operator="equal">
      <formula>"Leve"</formula>
    </cfRule>
  </conditionalFormatting>
  <conditionalFormatting sqref="AE93:AE98">
    <cfRule type="cellIs" dxfId="185" priority="185" operator="equal">
      <formula>"Extremo"</formula>
    </cfRule>
    <cfRule type="cellIs" dxfId="184" priority="186" operator="equal">
      <formula>"Alto"</formula>
    </cfRule>
    <cfRule type="cellIs" dxfId="183" priority="187" operator="equal">
      <formula>"Moderado"</formula>
    </cfRule>
    <cfRule type="cellIs" dxfId="182" priority="188" operator="equal">
      <formula>"Bajo"</formula>
    </cfRule>
  </conditionalFormatting>
  <conditionalFormatting sqref="J99">
    <cfRule type="cellIs" dxfId="181" priority="180" operator="equal">
      <formula>"Muy Alta"</formula>
    </cfRule>
    <cfRule type="cellIs" dxfId="180" priority="181" operator="equal">
      <formula>"Alta"</formula>
    </cfRule>
    <cfRule type="cellIs" dxfId="179" priority="182" operator="equal">
      <formula>"Media"</formula>
    </cfRule>
    <cfRule type="cellIs" dxfId="178" priority="183" operator="equal">
      <formula>"Baja"</formula>
    </cfRule>
    <cfRule type="cellIs" dxfId="177" priority="184" operator="equal">
      <formula>"Muy Baja"</formula>
    </cfRule>
  </conditionalFormatting>
  <conditionalFormatting sqref="P99">
    <cfRule type="cellIs" dxfId="176" priority="176" operator="equal">
      <formula>"Extremo"</formula>
    </cfRule>
    <cfRule type="cellIs" dxfId="175" priority="177" operator="equal">
      <formula>"Alto"</formula>
    </cfRule>
    <cfRule type="cellIs" dxfId="174" priority="178" operator="equal">
      <formula>"Moderado"</formula>
    </cfRule>
    <cfRule type="cellIs" dxfId="173" priority="179" operator="equal">
      <formula>"Bajo"</formula>
    </cfRule>
  </conditionalFormatting>
  <conditionalFormatting sqref="AA99:AA104">
    <cfRule type="cellIs" dxfId="172" priority="171" operator="equal">
      <formula>"Muy Alta"</formula>
    </cfRule>
    <cfRule type="cellIs" dxfId="171" priority="172" operator="equal">
      <formula>"Alta"</formula>
    </cfRule>
    <cfRule type="cellIs" dxfId="170" priority="173" operator="equal">
      <formula>"Media"</formula>
    </cfRule>
    <cfRule type="cellIs" dxfId="169" priority="174" operator="equal">
      <formula>"Baja"</formula>
    </cfRule>
    <cfRule type="cellIs" dxfId="168" priority="175" operator="equal">
      <formula>"Muy Baja"</formula>
    </cfRule>
  </conditionalFormatting>
  <conditionalFormatting sqref="AC99:AC104">
    <cfRule type="cellIs" dxfId="167" priority="166" operator="equal">
      <formula>"Catastrófico"</formula>
    </cfRule>
    <cfRule type="cellIs" dxfId="166" priority="167" operator="equal">
      <formula>"Mayor"</formula>
    </cfRule>
    <cfRule type="cellIs" dxfId="165" priority="168" operator="equal">
      <formula>"Moderado"</formula>
    </cfRule>
    <cfRule type="cellIs" dxfId="164" priority="169" operator="equal">
      <formula>"Menor"</formula>
    </cfRule>
    <cfRule type="cellIs" dxfId="163" priority="170" operator="equal">
      <formula>"Leve"</formula>
    </cfRule>
  </conditionalFormatting>
  <conditionalFormatting sqref="AE99:AE104">
    <cfRule type="cellIs" dxfId="162" priority="162" operator="equal">
      <formula>"Extremo"</formula>
    </cfRule>
    <cfRule type="cellIs" dxfId="161" priority="163" operator="equal">
      <formula>"Alto"</formula>
    </cfRule>
    <cfRule type="cellIs" dxfId="160" priority="164" operator="equal">
      <formula>"Moderado"</formula>
    </cfRule>
    <cfRule type="cellIs" dxfId="159" priority="165" operator="equal">
      <formula>"Bajo"</formula>
    </cfRule>
  </conditionalFormatting>
  <conditionalFormatting sqref="J105">
    <cfRule type="cellIs" dxfId="158" priority="157" operator="equal">
      <formula>"Muy Alta"</formula>
    </cfRule>
    <cfRule type="cellIs" dxfId="157" priority="158" operator="equal">
      <formula>"Alta"</formula>
    </cfRule>
    <cfRule type="cellIs" dxfId="156" priority="159" operator="equal">
      <formula>"Media"</formula>
    </cfRule>
    <cfRule type="cellIs" dxfId="155" priority="160" operator="equal">
      <formula>"Baja"</formula>
    </cfRule>
    <cfRule type="cellIs" dxfId="154" priority="161" operator="equal">
      <formula>"Muy Baja"</formula>
    </cfRule>
  </conditionalFormatting>
  <conditionalFormatting sqref="P105">
    <cfRule type="cellIs" dxfId="153" priority="153" operator="equal">
      <formula>"Extremo"</formula>
    </cfRule>
    <cfRule type="cellIs" dxfId="152" priority="154" operator="equal">
      <formula>"Alto"</formula>
    </cfRule>
    <cfRule type="cellIs" dxfId="151" priority="155" operator="equal">
      <formula>"Moderado"</formula>
    </cfRule>
    <cfRule type="cellIs" dxfId="150" priority="156" operator="equal">
      <formula>"Bajo"</formula>
    </cfRule>
  </conditionalFormatting>
  <conditionalFormatting sqref="AA105:AA110">
    <cfRule type="cellIs" dxfId="149" priority="148" operator="equal">
      <formula>"Muy Alta"</formula>
    </cfRule>
    <cfRule type="cellIs" dxfId="148" priority="149" operator="equal">
      <formula>"Alta"</formula>
    </cfRule>
    <cfRule type="cellIs" dxfId="147" priority="150" operator="equal">
      <formula>"Media"</formula>
    </cfRule>
    <cfRule type="cellIs" dxfId="146" priority="151" operator="equal">
      <formula>"Baja"</formula>
    </cfRule>
    <cfRule type="cellIs" dxfId="145" priority="152" operator="equal">
      <formula>"Muy Baja"</formula>
    </cfRule>
  </conditionalFormatting>
  <conditionalFormatting sqref="AC105:AC110">
    <cfRule type="cellIs" dxfId="144" priority="143" operator="equal">
      <formula>"Catastrófico"</formula>
    </cfRule>
    <cfRule type="cellIs" dxfId="143" priority="144" operator="equal">
      <formula>"Mayor"</formula>
    </cfRule>
    <cfRule type="cellIs" dxfId="142" priority="145" operator="equal">
      <formula>"Moderado"</formula>
    </cfRule>
    <cfRule type="cellIs" dxfId="141" priority="146" operator="equal">
      <formula>"Menor"</formula>
    </cfRule>
    <cfRule type="cellIs" dxfId="140" priority="147" operator="equal">
      <formula>"Leve"</formula>
    </cfRule>
  </conditionalFormatting>
  <conditionalFormatting sqref="AE105:AE110">
    <cfRule type="cellIs" dxfId="139" priority="139" operator="equal">
      <formula>"Extremo"</formula>
    </cfRule>
    <cfRule type="cellIs" dxfId="138" priority="140" operator="equal">
      <formula>"Alto"</formula>
    </cfRule>
    <cfRule type="cellIs" dxfId="137" priority="141" operator="equal">
      <formula>"Moderado"</formula>
    </cfRule>
    <cfRule type="cellIs" dxfId="136" priority="142" operator="equal">
      <formula>"Bajo"</formula>
    </cfRule>
  </conditionalFormatting>
  <conditionalFormatting sqref="J111">
    <cfRule type="cellIs" dxfId="135" priority="134" operator="equal">
      <formula>"Muy Alta"</formula>
    </cfRule>
    <cfRule type="cellIs" dxfId="134" priority="135" operator="equal">
      <formula>"Alta"</formula>
    </cfRule>
    <cfRule type="cellIs" dxfId="133" priority="136" operator="equal">
      <formula>"Media"</formula>
    </cfRule>
    <cfRule type="cellIs" dxfId="132" priority="137" operator="equal">
      <formula>"Baja"</formula>
    </cfRule>
    <cfRule type="cellIs" dxfId="131" priority="138" operator="equal">
      <formula>"Muy Baja"</formula>
    </cfRule>
  </conditionalFormatting>
  <conditionalFormatting sqref="P111">
    <cfRule type="cellIs" dxfId="130" priority="130" operator="equal">
      <formula>"Extremo"</formula>
    </cfRule>
    <cfRule type="cellIs" dxfId="129" priority="131" operator="equal">
      <formula>"Alto"</formula>
    </cfRule>
    <cfRule type="cellIs" dxfId="128" priority="132" operator="equal">
      <formula>"Moderado"</formula>
    </cfRule>
    <cfRule type="cellIs" dxfId="127" priority="133" operator="equal">
      <formula>"Bajo"</formula>
    </cfRule>
  </conditionalFormatting>
  <conditionalFormatting sqref="AA111:AA116">
    <cfRule type="cellIs" dxfId="126" priority="125" operator="equal">
      <formula>"Muy Alta"</formula>
    </cfRule>
    <cfRule type="cellIs" dxfId="125" priority="126" operator="equal">
      <formula>"Alta"</formula>
    </cfRule>
    <cfRule type="cellIs" dxfId="124" priority="127" operator="equal">
      <formula>"Media"</formula>
    </cfRule>
    <cfRule type="cellIs" dxfId="123" priority="128" operator="equal">
      <formula>"Baja"</formula>
    </cfRule>
    <cfRule type="cellIs" dxfId="122" priority="129" operator="equal">
      <formula>"Muy Baja"</formula>
    </cfRule>
  </conditionalFormatting>
  <conditionalFormatting sqref="AC111:AC116">
    <cfRule type="cellIs" dxfId="121" priority="120" operator="equal">
      <formula>"Catastrófico"</formula>
    </cfRule>
    <cfRule type="cellIs" dxfId="120" priority="121" operator="equal">
      <formula>"Mayor"</formula>
    </cfRule>
    <cfRule type="cellIs" dxfId="119" priority="122" operator="equal">
      <formula>"Moderado"</formula>
    </cfRule>
    <cfRule type="cellIs" dxfId="118" priority="123" operator="equal">
      <formula>"Menor"</formula>
    </cfRule>
    <cfRule type="cellIs" dxfId="117" priority="124" operator="equal">
      <formula>"Leve"</formula>
    </cfRule>
  </conditionalFormatting>
  <conditionalFormatting sqref="AE111:AE116">
    <cfRule type="cellIs" dxfId="116" priority="116" operator="equal">
      <formula>"Extremo"</formula>
    </cfRule>
    <cfRule type="cellIs" dxfId="115" priority="117" operator="equal">
      <formula>"Alto"</formula>
    </cfRule>
    <cfRule type="cellIs" dxfId="114" priority="118" operator="equal">
      <formula>"Moderado"</formula>
    </cfRule>
    <cfRule type="cellIs" dxfId="113" priority="119" operator="equal">
      <formula>"Bajo"</formula>
    </cfRule>
  </conditionalFormatting>
  <conditionalFormatting sqref="J117">
    <cfRule type="cellIs" dxfId="112" priority="111" operator="equal">
      <formula>"Muy Alta"</formula>
    </cfRule>
    <cfRule type="cellIs" dxfId="111" priority="112" operator="equal">
      <formula>"Alta"</formula>
    </cfRule>
    <cfRule type="cellIs" dxfId="110" priority="113" operator="equal">
      <formula>"Media"</formula>
    </cfRule>
    <cfRule type="cellIs" dxfId="109" priority="114" operator="equal">
      <formula>"Baja"</formula>
    </cfRule>
    <cfRule type="cellIs" dxfId="108" priority="115" operator="equal">
      <formula>"Muy Baja"</formula>
    </cfRule>
  </conditionalFormatting>
  <conditionalFormatting sqref="P117">
    <cfRule type="cellIs" dxfId="107" priority="107" operator="equal">
      <formula>"Extremo"</formula>
    </cfRule>
    <cfRule type="cellIs" dxfId="106" priority="108" operator="equal">
      <formula>"Alto"</formula>
    </cfRule>
    <cfRule type="cellIs" dxfId="105" priority="109" operator="equal">
      <formula>"Moderado"</formula>
    </cfRule>
    <cfRule type="cellIs" dxfId="104" priority="110" operator="equal">
      <formula>"Bajo"</formula>
    </cfRule>
  </conditionalFormatting>
  <conditionalFormatting sqref="AA117:AA122">
    <cfRule type="cellIs" dxfId="103" priority="102" operator="equal">
      <formula>"Muy Alta"</formula>
    </cfRule>
    <cfRule type="cellIs" dxfId="102" priority="103" operator="equal">
      <formula>"Alta"</formula>
    </cfRule>
    <cfRule type="cellIs" dxfId="101" priority="104" operator="equal">
      <formula>"Media"</formula>
    </cfRule>
    <cfRule type="cellIs" dxfId="100" priority="105" operator="equal">
      <formula>"Baja"</formula>
    </cfRule>
    <cfRule type="cellIs" dxfId="99" priority="106" operator="equal">
      <formula>"Muy Baja"</formula>
    </cfRule>
  </conditionalFormatting>
  <conditionalFormatting sqref="AC117:AC122">
    <cfRule type="cellIs" dxfId="98" priority="97" operator="equal">
      <formula>"Catastrófico"</formula>
    </cfRule>
    <cfRule type="cellIs" dxfId="97" priority="98" operator="equal">
      <formula>"Mayor"</formula>
    </cfRule>
    <cfRule type="cellIs" dxfId="96" priority="99" operator="equal">
      <formula>"Moderado"</formula>
    </cfRule>
    <cfRule type="cellIs" dxfId="95" priority="100" operator="equal">
      <formula>"Menor"</formula>
    </cfRule>
    <cfRule type="cellIs" dxfId="94" priority="101" operator="equal">
      <formula>"Leve"</formula>
    </cfRule>
  </conditionalFormatting>
  <conditionalFormatting sqref="AE117:AE122">
    <cfRule type="cellIs" dxfId="93" priority="93" operator="equal">
      <formula>"Extremo"</formula>
    </cfRule>
    <cfRule type="cellIs" dxfId="92" priority="94" operator="equal">
      <formula>"Alto"</formula>
    </cfRule>
    <cfRule type="cellIs" dxfId="91" priority="95" operator="equal">
      <formula>"Moderado"</formula>
    </cfRule>
    <cfRule type="cellIs" dxfId="90" priority="96" operator="equal">
      <formula>"Bajo"</formula>
    </cfRule>
  </conditionalFormatting>
  <conditionalFormatting sqref="P123">
    <cfRule type="cellIs" dxfId="89" priority="84" operator="equal">
      <formula>"Extremo"</formula>
    </cfRule>
    <cfRule type="cellIs" dxfId="88" priority="85" operator="equal">
      <formula>"Alto"</formula>
    </cfRule>
    <cfRule type="cellIs" dxfId="87" priority="86" operator="equal">
      <formula>"Moderado"</formula>
    </cfRule>
    <cfRule type="cellIs" dxfId="86" priority="87" operator="equal">
      <formula>"Bajo"</formula>
    </cfRule>
  </conditionalFormatting>
  <conditionalFormatting sqref="AA123:AA128">
    <cfRule type="cellIs" dxfId="85" priority="79" operator="equal">
      <formula>"Muy Alta"</formula>
    </cfRule>
    <cfRule type="cellIs" dxfId="84" priority="80" operator="equal">
      <formula>"Alta"</formula>
    </cfRule>
    <cfRule type="cellIs" dxfId="83" priority="81" operator="equal">
      <formula>"Media"</formula>
    </cfRule>
    <cfRule type="cellIs" dxfId="82" priority="82" operator="equal">
      <formula>"Baja"</formula>
    </cfRule>
    <cfRule type="cellIs" dxfId="81" priority="83" operator="equal">
      <formula>"Muy Baja"</formula>
    </cfRule>
  </conditionalFormatting>
  <conditionalFormatting sqref="AC123:AC128">
    <cfRule type="cellIs" dxfId="80" priority="74" operator="equal">
      <formula>"Catastrófico"</formula>
    </cfRule>
    <cfRule type="cellIs" dxfId="79" priority="75" operator="equal">
      <formula>"Mayor"</formula>
    </cfRule>
    <cfRule type="cellIs" dxfId="78" priority="76" operator="equal">
      <formula>"Moderado"</formula>
    </cfRule>
    <cfRule type="cellIs" dxfId="77" priority="77" operator="equal">
      <formula>"Menor"</formula>
    </cfRule>
    <cfRule type="cellIs" dxfId="76" priority="78" operator="equal">
      <formula>"Leve"</formula>
    </cfRule>
  </conditionalFormatting>
  <conditionalFormatting sqref="AE123:AE128">
    <cfRule type="cellIs" dxfId="75" priority="70" operator="equal">
      <formula>"Extremo"</formula>
    </cfRule>
    <cfRule type="cellIs" dxfId="74" priority="71" operator="equal">
      <formula>"Alto"</formula>
    </cfRule>
    <cfRule type="cellIs" dxfId="73" priority="72" operator="equal">
      <formula>"Moderado"</formula>
    </cfRule>
    <cfRule type="cellIs" dxfId="72" priority="73" operator="equal">
      <formula>"Bajo"</formula>
    </cfRule>
  </conditionalFormatting>
  <conditionalFormatting sqref="J129">
    <cfRule type="cellIs" dxfId="71" priority="65" operator="equal">
      <formula>"Muy Alta"</formula>
    </cfRule>
    <cfRule type="cellIs" dxfId="70" priority="66" operator="equal">
      <formula>"Alta"</formula>
    </cfRule>
    <cfRule type="cellIs" dxfId="69" priority="67" operator="equal">
      <formula>"Media"</formula>
    </cfRule>
    <cfRule type="cellIs" dxfId="68" priority="68" operator="equal">
      <formula>"Baja"</formula>
    </cfRule>
    <cfRule type="cellIs" dxfId="67" priority="69" operator="equal">
      <formula>"Muy Baja"</formula>
    </cfRule>
  </conditionalFormatting>
  <conditionalFormatting sqref="P129">
    <cfRule type="cellIs" dxfId="66" priority="61" operator="equal">
      <formula>"Extremo"</formula>
    </cfRule>
    <cfRule type="cellIs" dxfId="65" priority="62" operator="equal">
      <formula>"Alto"</formula>
    </cfRule>
    <cfRule type="cellIs" dxfId="64" priority="63" operator="equal">
      <formula>"Moderado"</formula>
    </cfRule>
    <cfRule type="cellIs" dxfId="63" priority="64" operator="equal">
      <formula>"Bajo"</formula>
    </cfRule>
  </conditionalFormatting>
  <conditionalFormatting sqref="AA129:AA134">
    <cfRule type="cellIs" dxfId="62" priority="56" operator="equal">
      <formula>"Muy Alta"</formula>
    </cfRule>
    <cfRule type="cellIs" dxfId="61" priority="57" operator="equal">
      <formula>"Alta"</formula>
    </cfRule>
    <cfRule type="cellIs" dxfId="60" priority="58" operator="equal">
      <formula>"Media"</formula>
    </cfRule>
    <cfRule type="cellIs" dxfId="59" priority="59" operator="equal">
      <formula>"Baja"</formula>
    </cfRule>
    <cfRule type="cellIs" dxfId="58" priority="60" operator="equal">
      <formula>"Muy Baja"</formula>
    </cfRule>
  </conditionalFormatting>
  <conditionalFormatting sqref="AC129:AC134">
    <cfRule type="cellIs" dxfId="57" priority="51" operator="equal">
      <formula>"Catastrófico"</formula>
    </cfRule>
    <cfRule type="cellIs" dxfId="56" priority="52" operator="equal">
      <formula>"Mayor"</formula>
    </cfRule>
    <cfRule type="cellIs" dxfId="55" priority="53" operator="equal">
      <formula>"Moderado"</formula>
    </cfRule>
    <cfRule type="cellIs" dxfId="54" priority="54" operator="equal">
      <formula>"Menor"</formula>
    </cfRule>
    <cfRule type="cellIs" dxfId="53" priority="55" operator="equal">
      <formula>"Leve"</formula>
    </cfRule>
  </conditionalFormatting>
  <conditionalFormatting sqref="AE129:AE134">
    <cfRule type="cellIs" dxfId="52" priority="47" operator="equal">
      <formula>"Extremo"</formula>
    </cfRule>
    <cfRule type="cellIs" dxfId="51" priority="48" operator="equal">
      <formula>"Alto"</formula>
    </cfRule>
    <cfRule type="cellIs" dxfId="50" priority="49" operator="equal">
      <formula>"Moderado"</formula>
    </cfRule>
    <cfRule type="cellIs" dxfId="49" priority="50" operator="equal">
      <formula>"Bajo"</formula>
    </cfRule>
  </conditionalFormatting>
  <conditionalFormatting sqref="M75:M134">
    <cfRule type="containsText" dxfId="48" priority="46" operator="containsText" text="❌">
      <formula>NOT(ISERROR(SEARCH("❌",M75)))</formula>
    </cfRule>
  </conditionalFormatting>
  <conditionalFormatting sqref="J9">
    <cfRule type="cellIs" dxfId="47" priority="41" operator="equal">
      <formula>"Muy Alta"</formula>
    </cfRule>
    <cfRule type="cellIs" dxfId="46" priority="42" operator="equal">
      <formula>"Alta"</formula>
    </cfRule>
    <cfRule type="cellIs" dxfId="45" priority="43" operator="equal">
      <formula>"Media"</formula>
    </cfRule>
    <cfRule type="cellIs" dxfId="44" priority="44" operator="equal">
      <formula>"Baja"</formula>
    </cfRule>
    <cfRule type="cellIs" dxfId="43" priority="45" operator="equal">
      <formula>"Muy Baja"</formula>
    </cfRule>
  </conditionalFormatting>
  <conditionalFormatting sqref="M9:M14">
    <cfRule type="containsText" dxfId="42" priority="30" operator="containsText" text="❌">
      <formula>NOT(ISERROR(SEARCH("❌",M9)))</formula>
    </cfRule>
  </conditionalFormatting>
  <conditionalFormatting sqref="N9">
    <cfRule type="cellIs" dxfId="41" priority="35" operator="equal">
      <formula>"Catastrófico"</formula>
    </cfRule>
    <cfRule type="cellIs" dxfId="40" priority="36" operator="equal">
      <formula>"Mayor"</formula>
    </cfRule>
    <cfRule type="cellIs" dxfId="39" priority="37" operator="equal">
      <formula>"Moderado"</formula>
    </cfRule>
    <cfRule type="cellIs" dxfId="38" priority="38" operator="equal">
      <formula>"Menor"</formula>
    </cfRule>
    <cfRule type="cellIs" dxfId="37" priority="39" operator="equal">
      <formula>"Leve"</formula>
    </cfRule>
  </conditionalFormatting>
  <conditionalFormatting sqref="P9">
    <cfRule type="cellIs" dxfId="36" priority="31" operator="equal">
      <formula>"Extremo"</formula>
    </cfRule>
    <cfRule type="cellIs" dxfId="35" priority="32" operator="equal">
      <formula>"Alto"</formula>
    </cfRule>
    <cfRule type="cellIs" dxfId="34" priority="33" operator="equal">
      <formula>"Moderado"</formula>
    </cfRule>
    <cfRule type="cellIs" dxfId="33" priority="34" operator="equal">
      <formula>"Bajo"</formula>
    </cfRule>
  </conditionalFormatting>
  <conditionalFormatting sqref="N33">
    <cfRule type="cellIs" dxfId="32" priority="25" operator="equal">
      <formula>"Catastrófico"</formula>
    </cfRule>
    <cfRule type="cellIs" dxfId="31" priority="26" operator="equal">
      <formula>"Mayor"</formula>
    </cfRule>
    <cfRule type="cellIs" dxfId="30" priority="27" operator="equal">
      <formula>"Moderado"</formula>
    </cfRule>
    <cfRule type="cellIs" dxfId="29" priority="28" operator="equal">
      <formula>"Menor"</formula>
    </cfRule>
    <cfRule type="cellIs" dxfId="28" priority="29" operator="equal">
      <formula>"Leve"</formula>
    </cfRule>
  </conditionalFormatting>
  <conditionalFormatting sqref="J33">
    <cfRule type="cellIs" dxfId="27" priority="20" operator="equal">
      <formula>"Muy Alta"</formula>
    </cfRule>
    <cfRule type="cellIs" dxfId="26" priority="21" operator="equal">
      <formula>"Alta"</formula>
    </cfRule>
    <cfRule type="cellIs" dxfId="25" priority="22" operator="equal">
      <formula>"Media"</formula>
    </cfRule>
    <cfRule type="cellIs" dxfId="24" priority="23" operator="equal">
      <formula>"Baja"</formula>
    </cfRule>
    <cfRule type="cellIs" dxfId="23" priority="24" operator="equal">
      <formula>"Muy Baja"</formula>
    </cfRule>
  </conditionalFormatting>
  <conditionalFormatting sqref="P33">
    <cfRule type="cellIs" dxfId="22" priority="16" operator="equal">
      <formula>"Extremo"</formula>
    </cfRule>
    <cfRule type="cellIs" dxfId="21" priority="17" operator="equal">
      <formula>"Alto"</formula>
    </cfRule>
    <cfRule type="cellIs" dxfId="20" priority="18" operator="equal">
      <formula>"Moderado"</formula>
    </cfRule>
    <cfRule type="cellIs" dxfId="19" priority="19" operator="equal">
      <formula>"Bajo"</formula>
    </cfRule>
  </conditionalFormatting>
  <conditionalFormatting sqref="AA33:AA38">
    <cfRule type="cellIs" dxfId="18" priority="11" operator="equal">
      <formula>"Muy Alta"</formula>
    </cfRule>
    <cfRule type="cellIs" dxfId="17" priority="12" operator="equal">
      <formula>"Alta"</formula>
    </cfRule>
    <cfRule type="cellIs" dxfId="16" priority="13" operator="equal">
      <formula>"Media"</formula>
    </cfRule>
    <cfRule type="cellIs" dxfId="15" priority="14" operator="equal">
      <formula>"Baja"</formula>
    </cfRule>
    <cfRule type="cellIs" dxfId="14" priority="15" operator="equal">
      <formula>"Muy Baja"</formula>
    </cfRule>
  </conditionalFormatting>
  <conditionalFormatting sqref="AC33:AC38">
    <cfRule type="cellIs" dxfId="13" priority="6" operator="equal">
      <formula>"Catastrófico"</formula>
    </cfRule>
    <cfRule type="cellIs" dxfId="12" priority="7" operator="equal">
      <formula>"Mayor"</formula>
    </cfRule>
    <cfRule type="cellIs" dxfId="11" priority="8" operator="equal">
      <formula>"Moderado"</formula>
    </cfRule>
    <cfRule type="cellIs" dxfId="10" priority="9" operator="equal">
      <formula>"Menor"</formula>
    </cfRule>
    <cfRule type="cellIs" dxfId="9" priority="10" operator="equal">
      <formula>"Leve"</formula>
    </cfRule>
  </conditionalFormatting>
  <conditionalFormatting sqref="AE33:AE38">
    <cfRule type="cellIs" dxfId="8" priority="2" operator="equal">
      <formula>"Extremo"</formula>
    </cfRule>
    <cfRule type="cellIs" dxfId="7" priority="3" operator="equal">
      <formula>"Alto"</formula>
    </cfRule>
    <cfRule type="cellIs" dxfId="6" priority="4" operator="equal">
      <formula>"Moderado"</formula>
    </cfRule>
    <cfRule type="cellIs" dxfId="5" priority="5" operator="equal">
      <formula>"Bajo"</formula>
    </cfRule>
  </conditionalFormatting>
  <conditionalFormatting sqref="M33:M38">
    <cfRule type="containsText" dxfId="4" priority="1" operator="containsText" text="❌">
      <formula>NOT(ISERROR(SEARCH("❌",M33)))</formula>
    </cfRule>
  </conditionalFormatting>
  <dataValidations count="8">
    <dataValidation type="list" allowBlank="1" showInputMessage="1" showErrorMessage="1" sqref="L136">
      <formula1>"Insignificante, Menor, Moderado, Mayor, Crítico"</formula1>
    </dataValidation>
    <dataValidation type="list" allowBlank="1" showInputMessage="1" showErrorMessage="1" sqref="S136">
      <formula1>"Preventivo, Detectivo, Correctivo"</formula1>
    </dataValidation>
    <dataValidation type="list" allowBlank="1" showInputMessage="1" showErrorMessage="1" sqref="T136">
      <formula1>"Autómatico, Manual"</formula1>
    </dataValidation>
    <dataValidation type="list" allowBlank="1" showInputMessage="1" showErrorMessage="1" sqref="V136">
      <formula1>"Documentado, Sin documentar"</formula1>
    </dataValidation>
    <dataValidation type="list" allowBlank="1" showInputMessage="1" showErrorMessage="1" sqref="W136">
      <formula1>"Continua, Aleatoria "</formula1>
    </dataValidation>
    <dataValidation type="list" allowBlank="1" showInputMessage="1" showErrorMessage="1" sqref="X136">
      <formula1>"Con resgistro, Sin registro"</formula1>
    </dataValidation>
    <dataValidation type="list" allowBlank="1" showInputMessage="1" showErrorMessage="1" sqref="G6 G9:G1048576">
      <formula1>"Estratégicos, Imagen, Operativos, Financieros,Cumplimiento,Tecnológicos, Fraude, Corrupción, Imparcialidad, Confidencialidad, Seguridad de la información "</formula1>
    </dataValidation>
    <dataValidation type="list" allowBlank="1" showInputMessage="1" showErrorMessage="1" sqref="H6 H39:H1048576 H9:H27 H33">
      <formula1>"Positivo (Oportunidad) , Negativo (Amenaza)"</formula1>
    </dataValidation>
  </dataValidation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3">
        <x14:dataValidation type="list" allowBlank="1" showInputMessage="1" showErrorMessage="1">
          <x14:formula1>
            <xm:f>'Tabla Valoración controles'!$D$4:$D$6</xm:f>
          </x14:formula1>
          <xm:sqref>T9:T134</xm:sqref>
        </x14:dataValidation>
        <x14:dataValidation type="list" allowBlank="1" showInputMessage="1" showErrorMessage="1">
          <x14:formula1>
            <xm:f>'Tabla Valoración controles'!$D$7:$D$8</xm:f>
          </x14:formula1>
          <xm:sqref>U9:U134</xm:sqref>
        </x14:dataValidation>
        <x14:dataValidation type="list" allowBlank="1" showInputMessage="1" showErrorMessage="1">
          <x14:formula1>
            <xm:f>'Tabla Valoración controles'!$D$9:$D$10</xm:f>
          </x14:formula1>
          <xm:sqref>W9:W134</xm:sqref>
        </x14:dataValidation>
        <x14:dataValidation type="list" allowBlank="1" showInputMessage="1" showErrorMessage="1">
          <x14:formula1>
            <xm:f>'Tabla Valoración controles'!$D$11:$D$12</xm:f>
          </x14:formula1>
          <xm:sqref>X9:X134</xm:sqref>
        </x14:dataValidation>
        <x14:dataValidation type="list" allowBlank="1" showInputMessage="1" showErrorMessage="1">
          <x14:formula1>
            <xm:f>'Opciones Tratamiento'!$B$9:$B$10</xm:f>
          </x14:formula1>
          <xm:sqref>AL9:AL10 AL12:AL13 AL15:AL19 AL21:AL25 AL27:AL31 AL39:AL40 AL42:AL43 AL45:AL46 AL48:AL49 AL51:AL52 AL54:AL55 AL57:AL58 AL60:AL61 AL63:AL64 AL66:AL67 AL69:AL70 AL72:AL73 AL75:AL76 AL78:AL79 AL81:AL82 AL84:AL85 AL87:AL88 AL90:AL91 AL93:AL94 AL96:AL97 AL99:AL100 AL102:AL103 AL105:AL106 AL108:AL109 AL111:AL112 AL114:AL115 AL117:AL118 AL120:AL121 AL123:AL124 AL126:AL127 AL129:AL130 AL132:AL133 AL33:AL34 AL36:AL37</xm:sqref>
        </x14:dataValidation>
        <x14:dataValidation type="list" allowBlank="1" showInputMessage="1" showErrorMessage="1">
          <x14:formula1>
            <xm:f>'Tabla Valoración controles'!$D$13:$D$14</xm:f>
          </x14:formula1>
          <xm:sqref>Y9:Y134</xm:sqref>
        </x14:dataValidation>
        <x14:dataValidation type="list" allowBlank="1" showInputMessage="1" showErrorMessage="1">
          <x14:formula1>
            <xm:f>'Opciones Tratamiento'!$B$2:$B$5</xm:f>
          </x14:formula1>
          <xm:sqref>AF9:AF134</xm:sqref>
        </x14:dataValidation>
        <x14:dataValidation type="list" allowBlank="1" showInputMessage="1" showErrorMessage="1">
          <x14:formula1>
            <xm:f>'Tabla Impacto'!$F$210:$F$221</xm:f>
          </x14:formula1>
          <xm:sqref>L9:L134</xm:sqref>
        </x14:dataValidation>
        <x14:dataValidation type="custom" allowBlank="1" showInputMessage="1" showErrorMessage="1" error="Recuerde que las acciones se generan bajo la medida de mitigar el riesgo">
          <x14:formula1>
            <xm:f>IF(OR(AF9='Opciones Tratamiento'!$B$2,AF9='Opciones Tratamiento'!$B$3,AF9='Opciones Tratamiento'!$B$4),ISBLANK(AF9),ISTEXT(AF9))</xm:f>
          </x14:formula1>
          <xm:sqref>AG9:AG134</xm:sqref>
        </x14:dataValidation>
        <x14:dataValidation type="custom" allowBlank="1" showInputMessage="1" showErrorMessage="1" error="Recuerde que las acciones se generan bajo la medida de mitigar el riesgo">
          <x14:formula1>
            <xm:f>IF(OR(AF9='Opciones Tratamiento'!$B$2,AF9='Opciones Tratamiento'!$B$3,AF9='Opciones Tratamiento'!$B$4),ISBLANK(AF9),ISTEXT(AF9))</xm:f>
          </x14:formula1>
          <xm:sqref>AH9:AH134</xm:sqref>
        </x14:dataValidation>
        <x14:dataValidation type="custom" allowBlank="1" showInputMessage="1" showErrorMessage="1" error="Recuerde que las acciones se generan bajo la medida de mitigar el riesgo">
          <x14:formula1>
            <xm:f>IF(OR(AF9='Opciones Tratamiento'!$B$2,AF9='Opciones Tratamiento'!$B$3,AF9='Opciones Tratamiento'!$B$4),ISBLANK(AF9),ISTEXT(AF9))</xm:f>
          </x14:formula1>
          <xm:sqref>AI9:AI134</xm:sqref>
        </x14:dataValidation>
        <x14:dataValidation type="custom" allowBlank="1" showInputMessage="1" showErrorMessage="1" error="Recuerde que las acciones se generan bajo la medida de mitigar el riesgo">
          <x14:formula1>
            <xm:f>IF(OR(AF9='Opciones Tratamiento'!$B$2,AF9='Opciones Tratamiento'!$B$3,AF9='Opciones Tratamiento'!$B$4),ISBLANK(AF9),ISTEXT(AF9))</xm:f>
          </x14:formula1>
          <xm:sqref>AJ9:AJ134</xm:sqref>
        </x14:dataValidation>
        <x14:dataValidation type="custom" allowBlank="1" showInputMessage="1" showErrorMessage="1" error="Recuerde que las acciones se generan bajo la medida de mitigar el riesgo">
          <x14:formula1>
            <xm:f>IF(OR(AF9='Opciones Tratamiento'!$B$2,AF9='Opciones Tratamiento'!$B$3,AF9='Opciones Tratamiento'!$B$4),ISBLANK(AF9),ISTEXT(AF9))</xm:f>
          </x14:formula1>
          <xm:sqref>AK9:AK134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CU140"/>
  <sheetViews>
    <sheetView topLeftCell="A7" zoomScale="50" zoomScaleNormal="50" workbookViewId="0">
      <selection activeCell="J46" sqref="J46:O51"/>
    </sheetView>
  </sheetViews>
  <sheetFormatPr baseColWidth="10" defaultRowHeight="15" x14ac:dyDescent="0.25"/>
  <cols>
    <col min="2" max="39" width="5.7109375" customWidth="1"/>
    <col min="41" max="46" width="5.7109375" customWidth="1"/>
  </cols>
  <sheetData>
    <row r="1" spans="1:99" x14ac:dyDescent="0.2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c r="CN1" s="70"/>
      <c r="CO1" s="70"/>
      <c r="CP1" s="70"/>
      <c r="CQ1" s="70"/>
      <c r="CR1" s="70"/>
      <c r="CS1" s="70"/>
      <c r="CT1" s="70"/>
      <c r="CU1" s="70"/>
    </row>
    <row r="2" spans="1:99" ht="18" customHeight="1" x14ac:dyDescent="0.25">
      <c r="A2" s="70"/>
      <c r="B2" s="235" t="s">
        <v>154</v>
      </c>
      <c r="C2" s="235"/>
      <c r="D2" s="235"/>
      <c r="E2" s="235"/>
      <c r="F2" s="235"/>
      <c r="G2" s="235"/>
      <c r="H2" s="235"/>
      <c r="I2" s="235"/>
      <c r="J2" s="273" t="s">
        <v>2</v>
      </c>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c r="CN2" s="70"/>
      <c r="CO2" s="70"/>
      <c r="CP2" s="70"/>
      <c r="CQ2" s="70"/>
      <c r="CR2" s="70"/>
      <c r="CS2" s="70"/>
      <c r="CT2" s="70"/>
      <c r="CU2" s="70"/>
    </row>
    <row r="3" spans="1:99" ht="18.75" customHeight="1" x14ac:dyDescent="0.25">
      <c r="A3" s="70"/>
      <c r="B3" s="235"/>
      <c r="C3" s="235"/>
      <c r="D3" s="235"/>
      <c r="E3" s="235"/>
      <c r="F3" s="235"/>
      <c r="G3" s="235"/>
      <c r="H3" s="235"/>
      <c r="I3" s="235"/>
      <c r="J3" s="273"/>
      <c r="K3" s="273"/>
      <c r="L3" s="273"/>
      <c r="M3" s="273"/>
      <c r="N3" s="273"/>
      <c r="O3" s="273"/>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row>
    <row r="4" spans="1:99" ht="15" customHeight="1" x14ac:dyDescent="0.25">
      <c r="A4" s="70"/>
      <c r="B4" s="235"/>
      <c r="C4" s="235"/>
      <c r="D4" s="235"/>
      <c r="E4" s="235"/>
      <c r="F4" s="235"/>
      <c r="G4" s="235"/>
      <c r="H4" s="235"/>
      <c r="I4" s="235"/>
      <c r="J4" s="273"/>
      <c r="K4" s="273"/>
      <c r="L4" s="273"/>
      <c r="M4" s="273"/>
      <c r="N4" s="273"/>
      <c r="O4" s="273"/>
      <c r="P4" s="273"/>
      <c r="Q4" s="273"/>
      <c r="R4" s="273"/>
      <c r="S4" s="273"/>
      <c r="T4" s="273"/>
      <c r="U4" s="273"/>
      <c r="V4" s="273"/>
      <c r="W4" s="273"/>
      <c r="X4" s="273"/>
      <c r="Y4" s="273"/>
      <c r="Z4" s="273"/>
      <c r="AA4" s="273"/>
      <c r="AB4" s="273"/>
      <c r="AC4" s="273"/>
      <c r="AD4" s="273"/>
      <c r="AE4" s="273"/>
      <c r="AF4" s="273"/>
      <c r="AG4" s="273"/>
      <c r="AH4" s="273"/>
      <c r="AI4" s="273"/>
      <c r="AJ4" s="273"/>
      <c r="AK4" s="273"/>
      <c r="AL4" s="273"/>
      <c r="AM4" s="273"/>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c r="CN4" s="70"/>
      <c r="CO4" s="70"/>
      <c r="CP4" s="70"/>
      <c r="CQ4" s="70"/>
      <c r="CR4" s="70"/>
      <c r="CS4" s="70"/>
      <c r="CT4" s="70"/>
      <c r="CU4" s="70"/>
    </row>
    <row r="5" spans="1:99" ht="15.75" thickBot="1" x14ac:dyDescent="0.3">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c r="BV5" s="70"/>
      <c r="BW5" s="70"/>
      <c r="BX5" s="70"/>
      <c r="BY5" s="70"/>
      <c r="BZ5" s="70"/>
      <c r="CA5" s="70"/>
      <c r="CB5" s="70"/>
      <c r="CC5" s="70"/>
      <c r="CD5" s="70"/>
      <c r="CE5" s="70"/>
      <c r="CF5" s="70"/>
      <c r="CG5" s="70"/>
      <c r="CH5" s="70"/>
      <c r="CI5" s="70"/>
      <c r="CJ5" s="70"/>
      <c r="CK5" s="70"/>
      <c r="CL5" s="70"/>
      <c r="CM5" s="70"/>
      <c r="CN5" s="70"/>
      <c r="CO5" s="70"/>
      <c r="CP5" s="70"/>
      <c r="CQ5" s="70"/>
      <c r="CR5" s="70"/>
      <c r="CS5" s="70"/>
      <c r="CT5" s="70"/>
      <c r="CU5" s="70"/>
    </row>
    <row r="6" spans="1:99" ht="15" customHeight="1" x14ac:dyDescent="0.25">
      <c r="A6" s="70"/>
      <c r="B6" s="285" t="s">
        <v>3</v>
      </c>
      <c r="C6" s="285"/>
      <c r="D6" s="286"/>
      <c r="E6" s="274" t="s">
        <v>112</v>
      </c>
      <c r="F6" s="275"/>
      <c r="G6" s="275"/>
      <c r="H6" s="275"/>
      <c r="I6" s="276"/>
      <c r="J6" s="270" t="str">
        <f>IF(AND('Mapa final'!$J$9="Muy Alta",'Mapa final'!$N$9="Leve"),CONCATENATE("R",'Mapa final'!$A$9),"")</f>
        <v/>
      </c>
      <c r="K6" s="271"/>
      <c r="L6" s="271" t="str">
        <f>IF(AND('Mapa final'!$J$15="Muy Alta",'Mapa final'!$N$15="Leve"),CONCATENATE("R",'Mapa final'!$A$15),"")</f>
        <v/>
      </c>
      <c r="M6" s="271"/>
      <c r="N6" s="271" t="str">
        <f>IF(AND('Mapa final'!$J$21="Muy Alta",'Mapa final'!$N$21="Leve"),CONCATENATE("R",'Mapa final'!$A$21),"")</f>
        <v/>
      </c>
      <c r="O6" s="272"/>
      <c r="P6" s="270" t="str">
        <f>IF(AND('Mapa final'!$J$9="Muy Alta",'Mapa final'!$N$9="Menor"),CONCATENATE("R",'Mapa final'!$A$9),"")</f>
        <v/>
      </c>
      <c r="Q6" s="271"/>
      <c r="R6" s="271" t="str">
        <f>IF(AND('Mapa final'!$J$15="Muy Alta",'Mapa final'!$N$15="Menor"),CONCATENATE("R",'Mapa final'!$A$15),"")</f>
        <v/>
      </c>
      <c r="S6" s="271"/>
      <c r="T6" s="271" t="str">
        <f>IF(AND('Mapa final'!$J$21="Muy Alta",'Mapa final'!$N$21="Menor"),CONCATENATE("R",'Mapa final'!$A$21),"")</f>
        <v/>
      </c>
      <c r="U6" s="272"/>
      <c r="V6" s="270" t="str">
        <f>IF(AND('Mapa final'!$J$9="Muy Alta",'Mapa final'!$N$9="Moderado"),CONCATENATE("R",'Mapa final'!$A$9),"")</f>
        <v/>
      </c>
      <c r="W6" s="271"/>
      <c r="X6" s="271" t="str">
        <f>IF(AND('Mapa final'!$J$15="Muy Alta",'Mapa final'!$N$15="Moderado"),CONCATENATE("R",'Mapa final'!$A$15),"")</f>
        <v/>
      </c>
      <c r="Y6" s="271"/>
      <c r="Z6" s="271" t="str">
        <f>IF(AND('Mapa final'!$J$21="Muy Alta",'Mapa final'!$N$21="Moderado"),CONCATENATE("R",'Mapa final'!$A$21),"")</f>
        <v/>
      </c>
      <c r="AA6" s="272"/>
      <c r="AB6" s="270" t="str">
        <f>IF(AND('Mapa final'!$J$9="Muy Alta",'Mapa final'!$N$9="Mayor"),CONCATENATE("R",'Mapa final'!$A$9),"")</f>
        <v/>
      </c>
      <c r="AC6" s="271"/>
      <c r="AD6" s="271" t="str">
        <f>IF(AND('Mapa final'!$J$15="Muy Alta",'Mapa final'!$N$15="Mayor"),CONCATENATE("R",'Mapa final'!$A$15),"")</f>
        <v/>
      </c>
      <c r="AE6" s="271"/>
      <c r="AF6" s="271" t="str">
        <f>IF(AND('Mapa final'!$J$21="Muy Alta",'Mapa final'!$N$21="Mayor"),CONCATENATE("R",'Mapa final'!$A$21),"")</f>
        <v/>
      </c>
      <c r="AG6" s="272"/>
      <c r="AH6" s="260" t="str">
        <f>IF(AND('Mapa final'!$J$9="Muy Alta",'Mapa final'!$N$9="Catastrófico"),CONCATENATE("R",'Mapa final'!$A$9),"")</f>
        <v/>
      </c>
      <c r="AI6" s="261"/>
      <c r="AJ6" s="261" t="str">
        <f>IF(AND('Mapa final'!$J$15="Muy Alta",'Mapa final'!$N$15="Catastrófico"),CONCATENATE("R",'Mapa final'!$A$15),"")</f>
        <v/>
      </c>
      <c r="AK6" s="261"/>
      <c r="AL6" s="261" t="str">
        <f>IF(AND('Mapa final'!$J$21="Muy Alta",'Mapa final'!$N$21="Catastrófico"),CONCATENATE("R",'Mapa final'!$A$21),"")</f>
        <v/>
      </c>
      <c r="AM6" s="262"/>
      <c r="AO6" s="287" t="s">
        <v>75</v>
      </c>
      <c r="AP6" s="288"/>
      <c r="AQ6" s="288"/>
      <c r="AR6" s="288"/>
      <c r="AS6" s="288"/>
      <c r="AT6" s="289"/>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row>
    <row r="7" spans="1:99" ht="15" customHeight="1" x14ac:dyDescent="0.25">
      <c r="A7" s="70"/>
      <c r="B7" s="285"/>
      <c r="C7" s="285"/>
      <c r="D7" s="286"/>
      <c r="E7" s="277"/>
      <c r="F7" s="278"/>
      <c r="G7" s="278"/>
      <c r="H7" s="278"/>
      <c r="I7" s="279"/>
      <c r="J7" s="263"/>
      <c r="K7" s="264"/>
      <c r="L7" s="264"/>
      <c r="M7" s="264"/>
      <c r="N7" s="264"/>
      <c r="O7" s="266"/>
      <c r="P7" s="263"/>
      <c r="Q7" s="264"/>
      <c r="R7" s="264"/>
      <c r="S7" s="264"/>
      <c r="T7" s="264"/>
      <c r="U7" s="266"/>
      <c r="V7" s="263"/>
      <c r="W7" s="264"/>
      <c r="X7" s="264"/>
      <c r="Y7" s="264"/>
      <c r="Z7" s="264"/>
      <c r="AA7" s="266"/>
      <c r="AB7" s="263"/>
      <c r="AC7" s="264"/>
      <c r="AD7" s="264"/>
      <c r="AE7" s="264"/>
      <c r="AF7" s="264"/>
      <c r="AG7" s="266"/>
      <c r="AH7" s="254"/>
      <c r="AI7" s="255"/>
      <c r="AJ7" s="255"/>
      <c r="AK7" s="255"/>
      <c r="AL7" s="255"/>
      <c r="AM7" s="256"/>
      <c r="AN7" s="70"/>
      <c r="AO7" s="290"/>
      <c r="AP7" s="291"/>
      <c r="AQ7" s="291"/>
      <c r="AR7" s="291"/>
      <c r="AS7" s="291"/>
      <c r="AT7" s="292"/>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c r="CB7" s="70"/>
    </row>
    <row r="8" spans="1:99" ht="15" customHeight="1" x14ac:dyDescent="0.25">
      <c r="A8" s="70"/>
      <c r="B8" s="285"/>
      <c r="C8" s="285"/>
      <c r="D8" s="286"/>
      <c r="E8" s="277"/>
      <c r="F8" s="278"/>
      <c r="G8" s="278"/>
      <c r="H8" s="278"/>
      <c r="I8" s="279"/>
      <c r="J8" s="263" t="str">
        <f>IF(AND('Mapa final'!$J$27="Muy Alta",'Mapa final'!$N$27="Leve"),CONCATENATE("R",'Mapa final'!$A$27),"")</f>
        <v/>
      </c>
      <c r="K8" s="264"/>
      <c r="L8" s="265" t="str">
        <f>IF(AND('Mapa final'!$J$39="Muy Alta",'Mapa final'!$N$39="Leve"),CONCATENATE("R",'Mapa final'!$A$39),"")</f>
        <v/>
      </c>
      <c r="M8" s="265"/>
      <c r="N8" s="265" t="str">
        <f>IF(AND('Mapa final'!$J$45="Muy Alta",'Mapa final'!$N$45="Leve"),CONCATENATE("R",'Mapa final'!$A$45),"")</f>
        <v/>
      </c>
      <c r="O8" s="266"/>
      <c r="P8" s="263" t="str">
        <f>IF(AND('Mapa final'!$J$27="Muy Alta",'Mapa final'!$N$27="Menor"),CONCATENATE("R",'Mapa final'!$A$27),"")</f>
        <v/>
      </c>
      <c r="Q8" s="264"/>
      <c r="R8" s="265" t="str">
        <f>IF(AND('Mapa final'!$J$39="Muy Alta",'Mapa final'!$N$39="Menor"),CONCATENATE("R",'Mapa final'!$A$39),"")</f>
        <v/>
      </c>
      <c r="S8" s="265"/>
      <c r="T8" s="265" t="str">
        <f>IF(AND('Mapa final'!$J$45="Muy Alta",'Mapa final'!$N$45="Menor"),CONCATENATE("R",'Mapa final'!$A$45),"")</f>
        <v/>
      </c>
      <c r="U8" s="266"/>
      <c r="V8" s="263" t="str">
        <f>IF(AND('Mapa final'!$J$27="Muy Alta",'Mapa final'!$N$27="Moderado"),CONCATENATE("R",'Mapa final'!$A$27),"")</f>
        <v/>
      </c>
      <c r="W8" s="264"/>
      <c r="X8" s="265" t="str">
        <f>IF(AND('Mapa final'!$J$39="Muy Alta",'Mapa final'!$N$39="Moderado"),CONCATENATE("R",'Mapa final'!$A$39),"")</f>
        <v/>
      </c>
      <c r="Y8" s="265"/>
      <c r="Z8" s="265" t="str">
        <f>IF(AND('Mapa final'!$J$45="Muy Alta",'Mapa final'!$N$45="Moderado"),CONCATENATE("R",'Mapa final'!$A$45),"")</f>
        <v/>
      </c>
      <c r="AA8" s="266"/>
      <c r="AB8" s="263" t="str">
        <f>IF(AND('Mapa final'!$J$27="Muy Alta",'Mapa final'!$N$27="Mayor"),CONCATENATE("R",'Mapa final'!$A$27),"")</f>
        <v/>
      </c>
      <c r="AC8" s="264"/>
      <c r="AD8" s="265" t="str">
        <f>IF(AND('Mapa final'!$J$39="Muy Alta",'Mapa final'!$N$39="Mayor"),CONCATENATE("R",'Mapa final'!$A$39),"")</f>
        <v/>
      </c>
      <c r="AE8" s="265"/>
      <c r="AF8" s="265" t="str">
        <f>IF(AND('Mapa final'!$J$45="Muy Alta",'Mapa final'!$N$45="Mayor"),CONCATENATE("R",'Mapa final'!$A$45),"")</f>
        <v/>
      </c>
      <c r="AG8" s="266"/>
      <c r="AH8" s="254" t="str">
        <f>IF(AND('Mapa final'!$J$27="Muy Alta",'Mapa final'!$N$27="Catastrófico"),CONCATENATE("R",'Mapa final'!$A$27),"")</f>
        <v/>
      </c>
      <c r="AI8" s="255"/>
      <c r="AJ8" s="255" t="str">
        <f>IF(AND('Mapa final'!$J$39="Muy Alta",'Mapa final'!$N$39="Catastrófico"),CONCATENATE("R",'Mapa final'!$A$39),"")</f>
        <v/>
      </c>
      <c r="AK8" s="255"/>
      <c r="AL8" s="255" t="str">
        <f>IF(AND('Mapa final'!$J$45="Muy Alta",'Mapa final'!$N$45="Catastrófico"),CONCATENATE("R",'Mapa final'!$A$45),"")</f>
        <v/>
      </c>
      <c r="AM8" s="256"/>
      <c r="AN8" s="70"/>
      <c r="AO8" s="290"/>
      <c r="AP8" s="291"/>
      <c r="AQ8" s="291"/>
      <c r="AR8" s="291"/>
      <c r="AS8" s="291"/>
      <c r="AT8" s="292"/>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c r="BY8" s="70"/>
      <c r="BZ8" s="70"/>
      <c r="CA8" s="70"/>
      <c r="CB8" s="70"/>
    </row>
    <row r="9" spans="1:99" ht="15" customHeight="1" x14ac:dyDescent="0.25">
      <c r="A9" s="70"/>
      <c r="B9" s="285"/>
      <c r="C9" s="285"/>
      <c r="D9" s="286"/>
      <c r="E9" s="277"/>
      <c r="F9" s="278"/>
      <c r="G9" s="278"/>
      <c r="H9" s="278"/>
      <c r="I9" s="279"/>
      <c r="J9" s="263"/>
      <c r="K9" s="264"/>
      <c r="L9" s="265"/>
      <c r="M9" s="265"/>
      <c r="N9" s="265"/>
      <c r="O9" s="266"/>
      <c r="P9" s="263"/>
      <c r="Q9" s="264"/>
      <c r="R9" s="265"/>
      <c r="S9" s="265"/>
      <c r="T9" s="265"/>
      <c r="U9" s="266"/>
      <c r="V9" s="263"/>
      <c r="W9" s="264"/>
      <c r="X9" s="265"/>
      <c r="Y9" s="265"/>
      <c r="Z9" s="265"/>
      <c r="AA9" s="266"/>
      <c r="AB9" s="263"/>
      <c r="AC9" s="264"/>
      <c r="AD9" s="265"/>
      <c r="AE9" s="265"/>
      <c r="AF9" s="265"/>
      <c r="AG9" s="266"/>
      <c r="AH9" s="254"/>
      <c r="AI9" s="255"/>
      <c r="AJ9" s="255"/>
      <c r="AK9" s="255"/>
      <c r="AL9" s="255"/>
      <c r="AM9" s="256"/>
      <c r="AN9" s="70"/>
      <c r="AO9" s="290"/>
      <c r="AP9" s="291"/>
      <c r="AQ9" s="291"/>
      <c r="AR9" s="291"/>
      <c r="AS9" s="291"/>
      <c r="AT9" s="292"/>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c r="BY9" s="70"/>
      <c r="BZ9" s="70"/>
      <c r="CA9" s="70"/>
      <c r="CB9" s="70"/>
    </row>
    <row r="10" spans="1:99" ht="15" customHeight="1" x14ac:dyDescent="0.25">
      <c r="A10" s="70"/>
      <c r="B10" s="285"/>
      <c r="C10" s="285"/>
      <c r="D10" s="286"/>
      <c r="E10" s="277"/>
      <c r="F10" s="278"/>
      <c r="G10" s="278"/>
      <c r="H10" s="278"/>
      <c r="I10" s="279"/>
      <c r="J10" s="263" t="str">
        <f>IF(AND('Mapa final'!$J$51="Muy Alta",'Mapa final'!$N$51="Leve"),CONCATENATE("R",'Mapa final'!$A$51),"")</f>
        <v/>
      </c>
      <c r="K10" s="264"/>
      <c r="L10" s="265" t="str">
        <f>IF(AND('Mapa final'!$J$57="Muy Alta",'Mapa final'!$N$57="Leve"),CONCATENATE("R",'Mapa final'!$A$57),"")</f>
        <v/>
      </c>
      <c r="M10" s="265"/>
      <c r="N10" s="265" t="str">
        <f>IF(AND('Mapa final'!$J$63="Muy Alta",'Mapa final'!$N$63="Leve"),CONCATENATE("R",'Mapa final'!$A$63),"")</f>
        <v/>
      </c>
      <c r="O10" s="266"/>
      <c r="P10" s="263" t="str">
        <f>IF(AND('Mapa final'!$J$51="Muy Alta",'Mapa final'!$N$51="Menor"),CONCATENATE("R",'Mapa final'!$A$51),"")</f>
        <v/>
      </c>
      <c r="Q10" s="264"/>
      <c r="R10" s="265" t="str">
        <f>IF(AND('Mapa final'!$J$57="Muy Alta",'Mapa final'!$N$57="Menor"),CONCATENATE("R",'Mapa final'!$A$57),"")</f>
        <v/>
      </c>
      <c r="S10" s="265"/>
      <c r="T10" s="265" t="str">
        <f>IF(AND('Mapa final'!$J$63="Muy Alta",'Mapa final'!$N$63="Menor"),CONCATENATE("R",'Mapa final'!$A$63),"")</f>
        <v/>
      </c>
      <c r="U10" s="266"/>
      <c r="V10" s="263" t="str">
        <f>IF(AND('Mapa final'!$J$51="Muy Alta",'Mapa final'!$N$51="Moderado"),CONCATENATE("R",'Mapa final'!$A$51),"")</f>
        <v/>
      </c>
      <c r="W10" s="264"/>
      <c r="X10" s="265" t="str">
        <f>IF(AND('Mapa final'!$J$57="Muy Alta",'Mapa final'!$N$57="Moderado"),CONCATENATE("R",'Mapa final'!$A$57),"")</f>
        <v/>
      </c>
      <c r="Y10" s="265"/>
      <c r="Z10" s="265" t="str">
        <f>IF(AND('Mapa final'!$J$63="Muy Alta",'Mapa final'!$N$63="Moderado"),CONCATENATE("R",'Mapa final'!$A$63),"")</f>
        <v/>
      </c>
      <c r="AA10" s="266"/>
      <c r="AB10" s="263" t="str">
        <f>IF(AND('Mapa final'!$J$51="Muy Alta",'Mapa final'!$N$51="Mayor"),CONCATENATE("R",'Mapa final'!$A$51),"")</f>
        <v/>
      </c>
      <c r="AC10" s="264"/>
      <c r="AD10" s="265" t="str">
        <f>IF(AND('Mapa final'!$J$57="Muy Alta",'Mapa final'!$N$57="Mayor"),CONCATENATE("R",'Mapa final'!$A$57),"")</f>
        <v/>
      </c>
      <c r="AE10" s="265"/>
      <c r="AF10" s="265" t="str">
        <f>IF(AND('Mapa final'!$J$63="Muy Alta",'Mapa final'!$N$63="Mayor"),CONCATENATE("R",'Mapa final'!$A$63),"")</f>
        <v/>
      </c>
      <c r="AG10" s="266"/>
      <c r="AH10" s="254" t="str">
        <f>IF(AND('Mapa final'!$J$51="Muy Alta",'Mapa final'!$N$51="Catastrófico"),CONCATENATE("R",'Mapa final'!$A$51),"")</f>
        <v/>
      </c>
      <c r="AI10" s="255"/>
      <c r="AJ10" s="255" t="str">
        <f>IF(AND('Mapa final'!$J$57="Muy Alta",'Mapa final'!$N$57="Catastrófico"),CONCATENATE("R",'Mapa final'!$A$57),"")</f>
        <v/>
      </c>
      <c r="AK10" s="255"/>
      <c r="AL10" s="255" t="str">
        <f>IF(AND('Mapa final'!$J$63="Muy Alta",'Mapa final'!$N$63="Catastrófico"),CONCATENATE("R",'Mapa final'!$A$63),"")</f>
        <v/>
      </c>
      <c r="AM10" s="256"/>
      <c r="AN10" s="70"/>
      <c r="AO10" s="290"/>
      <c r="AP10" s="291"/>
      <c r="AQ10" s="291"/>
      <c r="AR10" s="291"/>
      <c r="AS10" s="291"/>
      <c r="AT10" s="292"/>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c r="BY10" s="70"/>
      <c r="BZ10" s="70"/>
      <c r="CA10" s="70"/>
      <c r="CB10" s="70"/>
    </row>
    <row r="11" spans="1:99" ht="15" customHeight="1" x14ac:dyDescent="0.25">
      <c r="A11" s="70"/>
      <c r="B11" s="285"/>
      <c r="C11" s="285"/>
      <c r="D11" s="286"/>
      <c r="E11" s="277"/>
      <c r="F11" s="278"/>
      <c r="G11" s="278"/>
      <c r="H11" s="278"/>
      <c r="I11" s="279"/>
      <c r="J11" s="263"/>
      <c r="K11" s="264"/>
      <c r="L11" s="265"/>
      <c r="M11" s="265"/>
      <c r="N11" s="265"/>
      <c r="O11" s="266"/>
      <c r="P11" s="263"/>
      <c r="Q11" s="264"/>
      <c r="R11" s="265"/>
      <c r="S11" s="265"/>
      <c r="T11" s="265"/>
      <c r="U11" s="266"/>
      <c r="V11" s="263"/>
      <c r="W11" s="264"/>
      <c r="X11" s="265"/>
      <c r="Y11" s="265"/>
      <c r="Z11" s="265"/>
      <c r="AA11" s="266"/>
      <c r="AB11" s="263"/>
      <c r="AC11" s="264"/>
      <c r="AD11" s="265"/>
      <c r="AE11" s="265"/>
      <c r="AF11" s="265"/>
      <c r="AG11" s="266"/>
      <c r="AH11" s="254"/>
      <c r="AI11" s="255"/>
      <c r="AJ11" s="255"/>
      <c r="AK11" s="255"/>
      <c r="AL11" s="255"/>
      <c r="AM11" s="256"/>
      <c r="AN11" s="70"/>
      <c r="AO11" s="290"/>
      <c r="AP11" s="291"/>
      <c r="AQ11" s="291"/>
      <c r="AR11" s="291"/>
      <c r="AS11" s="291"/>
      <c r="AT11" s="292"/>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c r="BY11" s="70"/>
      <c r="BZ11" s="70"/>
      <c r="CA11" s="70"/>
      <c r="CB11" s="70"/>
    </row>
    <row r="12" spans="1:99" ht="15" customHeight="1" x14ac:dyDescent="0.25">
      <c r="A12" s="70"/>
      <c r="B12" s="285"/>
      <c r="C12" s="285"/>
      <c r="D12" s="286"/>
      <c r="E12" s="277"/>
      <c r="F12" s="278"/>
      <c r="G12" s="278"/>
      <c r="H12" s="278"/>
      <c r="I12" s="279"/>
      <c r="J12" s="263" t="str">
        <f>IF(AND('Mapa final'!$J$69="Muy Alta",'Mapa final'!$N$69="Leve"),CONCATENATE("R",'Mapa final'!$A$69),"")</f>
        <v/>
      </c>
      <c r="K12" s="264"/>
      <c r="L12" s="265" t="str">
        <f>IF(AND('Mapa final'!$J$76="Muy Alta",'Mapa final'!$N$76="Leve"),CONCATENATE("R",'Mapa final'!$A$76),"")</f>
        <v/>
      </c>
      <c r="M12" s="265"/>
      <c r="N12" s="265" t="str">
        <f>IF(AND('Mapa final'!$J$82="Muy Alta",'Mapa final'!$N$82="Leve"),CONCATENATE("R",'Mapa final'!$A$82),"")</f>
        <v/>
      </c>
      <c r="O12" s="266"/>
      <c r="P12" s="263" t="str">
        <f>IF(AND('Mapa final'!$J$69="Muy Alta",'Mapa final'!$N$69="Menor"),CONCATENATE("R",'Mapa final'!$A$69),"")</f>
        <v/>
      </c>
      <c r="Q12" s="264"/>
      <c r="R12" s="265" t="str">
        <f>IF(AND('Mapa final'!$J$76="Muy Alta",'Mapa final'!$N$76="Menor"),CONCATENATE("R",'Mapa final'!$A$76),"")</f>
        <v/>
      </c>
      <c r="S12" s="265"/>
      <c r="T12" s="265" t="str">
        <f>IF(AND('Mapa final'!$J$82="Muy Alta",'Mapa final'!$N$82="Menor"),CONCATENATE("R",'Mapa final'!$A$82),"")</f>
        <v/>
      </c>
      <c r="U12" s="266"/>
      <c r="V12" s="263" t="str">
        <f>IF(AND('Mapa final'!$J$69="Muy Alta",'Mapa final'!$N$69="Moderado"),CONCATENATE("R",'Mapa final'!$A$69),"")</f>
        <v/>
      </c>
      <c r="W12" s="264"/>
      <c r="X12" s="265" t="str">
        <f>IF(AND('Mapa final'!$J$76="Muy Alta",'Mapa final'!$N$76="Moderado"),CONCATENATE("R",'Mapa final'!$A$76),"")</f>
        <v/>
      </c>
      <c r="Y12" s="265"/>
      <c r="Z12" s="265" t="str">
        <f>IF(AND('Mapa final'!$J$82="Muy Alta",'Mapa final'!$N$82="Moderado"),CONCATENATE("R",'Mapa final'!$A$82),"")</f>
        <v/>
      </c>
      <c r="AA12" s="266"/>
      <c r="AB12" s="263" t="str">
        <f>IF(AND('Mapa final'!$J$69="Muy Alta",'Mapa final'!$N$69="Mayor"),CONCATENATE("R",'Mapa final'!$A$69),"")</f>
        <v/>
      </c>
      <c r="AC12" s="264"/>
      <c r="AD12" s="265" t="str">
        <f>IF(AND('Mapa final'!$J$76="Muy Alta",'Mapa final'!$N$76="Mayor"),CONCATENATE("R",'Mapa final'!$A$76),"")</f>
        <v/>
      </c>
      <c r="AE12" s="265"/>
      <c r="AF12" s="265" t="str">
        <f>IF(AND('Mapa final'!$J$82="Muy Alta",'Mapa final'!$N$82="Mayor"),CONCATENATE("R",'Mapa final'!$A$82),"")</f>
        <v/>
      </c>
      <c r="AG12" s="266"/>
      <c r="AH12" s="254" t="str">
        <f>IF(AND('Mapa final'!$J$69="Muy Alta",'Mapa final'!$N$69="Catastrófico"),CONCATENATE("R",'Mapa final'!$A$69),"")</f>
        <v/>
      </c>
      <c r="AI12" s="255"/>
      <c r="AJ12" s="255" t="str">
        <f>IF(AND('Mapa final'!$J$76="Muy Alta",'Mapa final'!$N$76="Catastrófico"),CONCATENATE("R",'Mapa final'!$A$76),"")</f>
        <v/>
      </c>
      <c r="AK12" s="255"/>
      <c r="AL12" s="255" t="str">
        <f>IF(AND('Mapa final'!$J$82="Muy Alta",'Mapa final'!$N$82="Catastrófico"),CONCATENATE("R",'Mapa final'!$A$82),"")</f>
        <v/>
      </c>
      <c r="AM12" s="256"/>
      <c r="AN12" s="70"/>
      <c r="AO12" s="290"/>
      <c r="AP12" s="291"/>
      <c r="AQ12" s="291"/>
      <c r="AR12" s="291"/>
      <c r="AS12" s="291"/>
      <c r="AT12" s="292"/>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c r="BY12" s="70"/>
      <c r="BZ12" s="70"/>
      <c r="CA12" s="70"/>
      <c r="CB12" s="70"/>
    </row>
    <row r="13" spans="1:99" ht="15.75" customHeight="1" thickBot="1" x14ac:dyDescent="0.3">
      <c r="A13" s="70"/>
      <c r="B13" s="285"/>
      <c r="C13" s="285"/>
      <c r="D13" s="286"/>
      <c r="E13" s="280"/>
      <c r="F13" s="281"/>
      <c r="G13" s="281"/>
      <c r="H13" s="281"/>
      <c r="I13" s="282"/>
      <c r="J13" s="263"/>
      <c r="K13" s="264"/>
      <c r="L13" s="264"/>
      <c r="M13" s="264"/>
      <c r="N13" s="264"/>
      <c r="O13" s="266"/>
      <c r="P13" s="263"/>
      <c r="Q13" s="264"/>
      <c r="R13" s="264"/>
      <c r="S13" s="264"/>
      <c r="T13" s="264"/>
      <c r="U13" s="266"/>
      <c r="V13" s="263"/>
      <c r="W13" s="264"/>
      <c r="X13" s="264"/>
      <c r="Y13" s="264"/>
      <c r="Z13" s="264"/>
      <c r="AA13" s="266"/>
      <c r="AB13" s="263"/>
      <c r="AC13" s="264"/>
      <c r="AD13" s="264"/>
      <c r="AE13" s="264"/>
      <c r="AF13" s="264"/>
      <c r="AG13" s="266"/>
      <c r="AH13" s="257"/>
      <c r="AI13" s="258"/>
      <c r="AJ13" s="258"/>
      <c r="AK13" s="258"/>
      <c r="AL13" s="258"/>
      <c r="AM13" s="259"/>
      <c r="AN13" s="70"/>
      <c r="AO13" s="293"/>
      <c r="AP13" s="294"/>
      <c r="AQ13" s="294"/>
      <c r="AR13" s="294"/>
      <c r="AS13" s="294"/>
      <c r="AT13" s="295"/>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c r="BY13" s="70"/>
      <c r="BZ13" s="70"/>
      <c r="CA13" s="70"/>
      <c r="CB13" s="70"/>
    </row>
    <row r="14" spans="1:99" ht="15" customHeight="1" x14ac:dyDescent="0.25">
      <c r="A14" s="70"/>
      <c r="B14" s="285"/>
      <c r="C14" s="285"/>
      <c r="D14" s="286"/>
      <c r="E14" s="274" t="s">
        <v>111</v>
      </c>
      <c r="F14" s="275"/>
      <c r="G14" s="275"/>
      <c r="H14" s="275"/>
      <c r="I14" s="275"/>
      <c r="J14" s="251" t="str">
        <f>IF(AND('Mapa final'!$J$9="Alta",'Mapa final'!$N$9="Leve"),CONCATENATE("R",'Mapa final'!$A$9),"")</f>
        <v/>
      </c>
      <c r="K14" s="252"/>
      <c r="L14" s="252" t="str">
        <f>IF(AND('Mapa final'!$J$15="Alta",'Mapa final'!$N$15="Leve"),CONCATENATE("R",'Mapa final'!$A$15),"")</f>
        <v/>
      </c>
      <c r="M14" s="252"/>
      <c r="N14" s="252" t="str">
        <f>IF(AND('Mapa final'!$J$21="Alta",'Mapa final'!$N$21="Leve"),CONCATENATE("R",'Mapa final'!$A$21),"")</f>
        <v/>
      </c>
      <c r="O14" s="253"/>
      <c r="P14" s="251" t="str">
        <f>IF(AND('Mapa final'!$J$9="Alta",'Mapa final'!$N$9="Menor"),CONCATENATE("R",'Mapa final'!$A$9),"")</f>
        <v/>
      </c>
      <c r="Q14" s="252"/>
      <c r="R14" s="252" t="str">
        <f>IF(AND('Mapa final'!$J$15="Alta",'Mapa final'!$N$15="Menor"),CONCATENATE("R",'Mapa final'!$A$15),"")</f>
        <v/>
      </c>
      <c r="S14" s="252"/>
      <c r="T14" s="252" t="str">
        <f>IF(AND('Mapa final'!$J$21="Alta",'Mapa final'!$N$21="Menor"),CONCATENATE("R",'Mapa final'!$A$21),"")</f>
        <v/>
      </c>
      <c r="U14" s="253"/>
      <c r="V14" s="270" t="str">
        <f>IF(AND('Mapa final'!$J$9="Alta",'Mapa final'!$N$9="Moderado"),CONCATENATE("R",'Mapa final'!$A$9),"")</f>
        <v/>
      </c>
      <c r="W14" s="271"/>
      <c r="X14" s="271" t="str">
        <f>IF(AND('Mapa final'!$J$15="Alta",'Mapa final'!$N$15="Moderado"),CONCATENATE("R",'Mapa final'!$A$15),"")</f>
        <v/>
      </c>
      <c r="Y14" s="271"/>
      <c r="Z14" s="271" t="str">
        <f>IF(AND('Mapa final'!$J$21="Alta",'Mapa final'!$N$21="Moderado"),CONCATENATE("R",'Mapa final'!$A$21),"")</f>
        <v/>
      </c>
      <c r="AA14" s="272"/>
      <c r="AB14" s="270" t="str">
        <f>IF(AND('Mapa final'!$J$9="Alta",'Mapa final'!$N$9="Mayor"),CONCATENATE("R",'Mapa final'!$A$9),"")</f>
        <v/>
      </c>
      <c r="AC14" s="271"/>
      <c r="AD14" s="271" t="str">
        <f>IF(AND('Mapa final'!$J$15="Alta",'Mapa final'!$N$15="Mayor"),CONCATENATE("R",'Mapa final'!$A$15),"")</f>
        <v/>
      </c>
      <c r="AE14" s="271"/>
      <c r="AF14" s="271" t="str">
        <f>IF(AND('Mapa final'!$J$21="Alta",'Mapa final'!$N$21="Mayor"),CONCATENATE("R",'Mapa final'!$A$21),"")</f>
        <v/>
      </c>
      <c r="AG14" s="272"/>
      <c r="AH14" s="260" t="str">
        <f>IF(AND('Mapa final'!$J$9="Alta",'Mapa final'!$N$9="Catastrófico"),CONCATENATE("R",'Mapa final'!$A$9),"")</f>
        <v/>
      </c>
      <c r="AI14" s="261"/>
      <c r="AJ14" s="261" t="str">
        <f>IF(AND('Mapa final'!$J$15="Alta",'Mapa final'!$N$15="Catastrófico"),CONCATENATE("R",'Mapa final'!$A$15),"")</f>
        <v/>
      </c>
      <c r="AK14" s="261"/>
      <c r="AL14" s="261" t="str">
        <f>IF(AND('Mapa final'!$J$21="Alta",'Mapa final'!$N$21="Catastrófico"),CONCATENATE("R",'Mapa final'!$A$21),"")</f>
        <v/>
      </c>
      <c r="AM14" s="262"/>
      <c r="AN14" s="70"/>
      <c r="AO14" s="296" t="s">
        <v>76</v>
      </c>
      <c r="AP14" s="297"/>
      <c r="AQ14" s="297"/>
      <c r="AR14" s="297"/>
      <c r="AS14" s="297"/>
      <c r="AT14" s="298"/>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row>
    <row r="15" spans="1:99" ht="15" customHeight="1" x14ac:dyDescent="0.25">
      <c r="A15" s="70"/>
      <c r="B15" s="285"/>
      <c r="C15" s="285"/>
      <c r="D15" s="286"/>
      <c r="E15" s="277"/>
      <c r="F15" s="278"/>
      <c r="G15" s="278"/>
      <c r="H15" s="278"/>
      <c r="I15" s="283"/>
      <c r="J15" s="245"/>
      <c r="K15" s="246"/>
      <c r="L15" s="246"/>
      <c r="M15" s="246"/>
      <c r="N15" s="246"/>
      <c r="O15" s="247"/>
      <c r="P15" s="245"/>
      <c r="Q15" s="246"/>
      <c r="R15" s="246"/>
      <c r="S15" s="246"/>
      <c r="T15" s="246"/>
      <c r="U15" s="247"/>
      <c r="V15" s="263"/>
      <c r="W15" s="264"/>
      <c r="X15" s="264"/>
      <c r="Y15" s="264"/>
      <c r="Z15" s="264"/>
      <c r="AA15" s="266"/>
      <c r="AB15" s="263"/>
      <c r="AC15" s="264"/>
      <c r="AD15" s="264"/>
      <c r="AE15" s="264"/>
      <c r="AF15" s="264"/>
      <c r="AG15" s="266"/>
      <c r="AH15" s="254"/>
      <c r="AI15" s="255"/>
      <c r="AJ15" s="255"/>
      <c r="AK15" s="255"/>
      <c r="AL15" s="255"/>
      <c r="AM15" s="256"/>
      <c r="AN15" s="70"/>
      <c r="AO15" s="299"/>
      <c r="AP15" s="300"/>
      <c r="AQ15" s="300"/>
      <c r="AR15" s="300"/>
      <c r="AS15" s="300"/>
      <c r="AT15" s="301"/>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c r="BY15" s="70"/>
      <c r="BZ15" s="70"/>
      <c r="CA15" s="70"/>
      <c r="CB15" s="70"/>
    </row>
    <row r="16" spans="1:99" ht="15" customHeight="1" x14ac:dyDescent="0.25">
      <c r="A16" s="70"/>
      <c r="B16" s="285"/>
      <c r="C16" s="285"/>
      <c r="D16" s="286"/>
      <c r="E16" s="277"/>
      <c r="F16" s="278"/>
      <c r="G16" s="278"/>
      <c r="H16" s="278"/>
      <c r="I16" s="283"/>
      <c r="J16" s="245" t="str">
        <f>IF(AND('Mapa final'!$J$27="Alta",'Mapa final'!$N$27="Leve"),CONCATENATE("R",'Mapa final'!$A$27),"")</f>
        <v/>
      </c>
      <c r="K16" s="246"/>
      <c r="L16" s="246" t="str">
        <f>IF(AND('Mapa final'!$J$39="Alta",'Mapa final'!$N$39="Leve"),CONCATENATE("R",'Mapa final'!$A$39),"")</f>
        <v/>
      </c>
      <c r="M16" s="246"/>
      <c r="N16" s="246" t="str">
        <f>IF(AND('Mapa final'!$J$45="Alta",'Mapa final'!$N$45="Leve"),CONCATENATE("R",'Mapa final'!$A$45),"")</f>
        <v/>
      </c>
      <c r="O16" s="247"/>
      <c r="P16" s="245" t="str">
        <f>IF(AND('Mapa final'!$J$27="Alta",'Mapa final'!$N$27="Menor"),CONCATENATE("R",'Mapa final'!$A$27),"")</f>
        <v/>
      </c>
      <c r="Q16" s="246"/>
      <c r="R16" s="246" t="str">
        <f>IF(AND('Mapa final'!$J$39="Alta",'Mapa final'!$N$39="Menor"),CONCATENATE("R",'Mapa final'!$A$39),"")</f>
        <v/>
      </c>
      <c r="S16" s="246"/>
      <c r="T16" s="246" t="str">
        <f>IF(AND('Mapa final'!$J$45="Alta",'Mapa final'!$N$45="Menor"),CONCATENATE("R",'Mapa final'!$A$45),"")</f>
        <v/>
      </c>
      <c r="U16" s="247"/>
      <c r="V16" s="263" t="str">
        <f>IF(AND('Mapa final'!$J$27="Alta",'Mapa final'!$N$27="Moderado"),CONCATENATE("R",'Mapa final'!$A$27),"")</f>
        <v/>
      </c>
      <c r="W16" s="264"/>
      <c r="X16" s="265" t="str">
        <f>IF(AND('Mapa final'!$J$39="Alta",'Mapa final'!$N$39="Moderado"),CONCATENATE("R",'Mapa final'!$A$39),"")</f>
        <v/>
      </c>
      <c r="Y16" s="265"/>
      <c r="Z16" s="265" t="str">
        <f>IF(AND('Mapa final'!$J$45="Alta",'Mapa final'!$N$45="Moderado"),CONCATENATE("R",'Mapa final'!$A$45),"")</f>
        <v/>
      </c>
      <c r="AA16" s="266"/>
      <c r="AB16" s="263" t="str">
        <f>IF(AND('Mapa final'!$J$27="Alta",'Mapa final'!$N$27="Mayor"),CONCATENATE("R",'Mapa final'!$A$27),"")</f>
        <v/>
      </c>
      <c r="AC16" s="264"/>
      <c r="AD16" s="265" t="str">
        <f>IF(AND('Mapa final'!$J$39="Alta",'Mapa final'!$N$39="Mayor"),CONCATENATE("R",'Mapa final'!$A$39),"")</f>
        <v/>
      </c>
      <c r="AE16" s="265"/>
      <c r="AF16" s="265" t="str">
        <f>IF(AND('Mapa final'!$J$45="Alta",'Mapa final'!$N$45="Mayor"),CONCATENATE("R",'Mapa final'!$A$45),"")</f>
        <v/>
      </c>
      <c r="AG16" s="266"/>
      <c r="AH16" s="254" t="str">
        <f>IF(AND('Mapa final'!$J$27="Alta",'Mapa final'!$N$27="Catastrófico"),CONCATENATE("R",'Mapa final'!$A$27),"")</f>
        <v/>
      </c>
      <c r="AI16" s="255"/>
      <c r="AJ16" s="255" t="str">
        <f>IF(AND('Mapa final'!$J$39="Alta",'Mapa final'!$N$39="Catastrófico"),CONCATENATE("R",'Mapa final'!$A$39),"")</f>
        <v/>
      </c>
      <c r="AK16" s="255"/>
      <c r="AL16" s="255" t="str">
        <f>IF(AND('Mapa final'!$J$45="Alta",'Mapa final'!$N$45="Catastrófico"),CONCATENATE("R",'Mapa final'!$A$45),"")</f>
        <v/>
      </c>
      <c r="AM16" s="256"/>
      <c r="AN16" s="70"/>
      <c r="AO16" s="299"/>
      <c r="AP16" s="300"/>
      <c r="AQ16" s="300"/>
      <c r="AR16" s="300"/>
      <c r="AS16" s="300"/>
      <c r="AT16" s="301"/>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c r="BY16" s="70"/>
      <c r="BZ16" s="70"/>
      <c r="CA16" s="70"/>
      <c r="CB16" s="70"/>
    </row>
    <row r="17" spans="1:80" ht="15" customHeight="1" x14ac:dyDescent="0.25">
      <c r="A17" s="70"/>
      <c r="B17" s="285"/>
      <c r="C17" s="285"/>
      <c r="D17" s="286"/>
      <c r="E17" s="277"/>
      <c r="F17" s="278"/>
      <c r="G17" s="278"/>
      <c r="H17" s="278"/>
      <c r="I17" s="283"/>
      <c r="J17" s="245"/>
      <c r="K17" s="246"/>
      <c r="L17" s="246"/>
      <c r="M17" s="246"/>
      <c r="N17" s="246"/>
      <c r="O17" s="247"/>
      <c r="P17" s="245"/>
      <c r="Q17" s="246"/>
      <c r="R17" s="246"/>
      <c r="S17" s="246"/>
      <c r="T17" s="246"/>
      <c r="U17" s="247"/>
      <c r="V17" s="263"/>
      <c r="W17" s="264"/>
      <c r="X17" s="265"/>
      <c r="Y17" s="265"/>
      <c r="Z17" s="265"/>
      <c r="AA17" s="266"/>
      <c r="AB17" s="263"/>
      <c r="AC17" s="264"/>
      <c r="AD17" s="265"/>
      <c r="AE17" s="265"/>
      <c r="AF17" s="265"/>
      <c r="AG17" s="266"/>
      <c r="AH17" s="254"/>
      <c r="AI17" s="255"/>
      <c r="AJ17" s="255"/>
      <c r="AK17" s="255"/>
      <c r="AL17" s="255"/>
      <c r="AM17" s="256"/>
      <c r="AN17" s="70"/>
      <c r="AO17" s="299"/>
      <c r="AP17" s="300"/>
      <c r="AQ17" s="300"/>
      <c r="AR17" s="300"/>
      <c r="AS17" s="300"/>
      <c r="AT17" s="301"/>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c r="BY17" s="70"/>
      <c r="BZ17" s="70"/>
      <c r="CA17" s="70"/>
      <c r="CB17" s="70"/>
    </row>
    <row r="18" spans="1:80" ht="15" customHeight="1" x14ac:dyDescent="0.25">
      <c r="A18" s="70"/>
      <c r="B18" s="285"/>
      <c r="C18" s="285"/>
      <c r="D18" s="286"/>
      <c r="E18" s="277"/>
      <c r="F18" s="278"/>
      <c r="G18" s="278"/>
      <c r="H18" s="278"/>
      <c r="I18" s="283"/>
      <c r="J18" s="245" t="str">
        <f>IF(AND('Mapa final'!$J$51="Alta",'Mapa final'!$N$51="Leve"),CONCATENATE("R",'Mapa final'!$A$51),"")</f>
        <v/>
      </c>
      <c r="K18" s="246"/>
      <c r="L18" s="246" t="str">
        <f>IF(AND('Mapa final'!$J$57="Alta",'Mapa final'!$N$57="Leve"),CONCATENATE("R",'Mapa final'!$A$57),"")</f>
        <v/>
      </c>
      <c r="M18" s="246"/>
      <c r="N18" s="246" t="str">
        <f>IF(AND('Mapa final'!$J$63="Alta",'Mapa final'!$N$63="Leve"),CONCATENATE("R",'Mapa final'!$A$63),"")</f>
        <v/>
      </c>
      <c r="O18" s="247"/>
      <c r="P18" s="245" t="str">
        <f>IF(AND('Mapa final'!$J$51="Alta",'Mapa final'!$N$51="Menor"),CONCATENATE("R",'Mapa final'!$A$51),"")</f>
        <v/>
      </c>
      <c r="Q18" s="246"/>
      <c r="R18" s="246" t="str">
        <f>IF(AND('Mapa final'!$J$57="Alta",'Mapa final'!$N$57="Menor"),CONCATENATE("R",'Mapa final'!$A$57),"")</f>
        <v/>
      </c>
      <c r="S18" s="246"/>
      <c r="T18" s="246" t="str">
        <f>IF(AND('Mapa final'!$J$63="Alta",'Mapa final'!$N$63="Menor"),CONCATENATE("R",'Mapa final'!$A$63),"")</f>
        <v/>
      </c>
      <c r="U18" s="247"/>
      <c r="V18" s="263" t="str">
        <f>IF(AND('Mapa final'!$J$51="Alta",'Mapa final'!$N$51="Moderado"),CONCATENATE("R",'Mapa final'!$A$51),"")</f>
        <v/>
      </c>
      <c r="W18" s="264"/>
      <c r="X18" s="265" t="str">
        <f>IF(AND('Mapa final'!$J$57="Alta",'Mapa final'!$N$57="Moderado"),CONCATENATE("R",'Mapa final'!$A$57),"")</f>
        <v/>
      </c>
      <c r="Y18" s="265"/>
      <c r="Z18" s="265" t="str">
        <f>IF(AND('Mapa final'!$J$63="Alta",'Mapa final'!$N$63="Moderado"),CONCATENATE("R",'Mapa final'!$A$63),"")</f>
        <v/>
      </c>
      <c r="AA18" s="266"/>
      <c r="AB18" s="263" t="str">
        <f>IF(AND('Mapa final'!$J$51="Alta",'Mapa final'!$N$51="Mayor"),CONCATENATE("R",'Mapa final'!$A$51),"")</f>
        <v/>
      </c>
      <c r="AC18" s="264"/>
      <c r="AD18" s="265" t="str">
        <f>IF(AND('Mapa final'!$J$57="Alta",'Mapa final'!$N$57="Mayor"),CONCATENATE("R",'Mapa final'!$A$57),"")</f>
        <v/>
      </c>
      <c r="AE18" s="265"/>
      <c r="AF18" s="265" t="str">
        <f>IF(AND('Mapa final'!$J$63="Alta",'Mapa final'!$N$63="Mayor"),CONCATENATE("R",'Mapa final'!$A$63),"")</f>
        <v/>
      </c>
      <c r="AG18" s="266"/>
      <c r="AH18" s="254" t="str">
        <f>IF(AND('Mapa final'!$J$51="Alta",'Mapa final'!$N$51="Catastrófico"),CONCATENATE("R",'Mapa final'!$A$51),"")</f>
        <v/>
      </c>
      <c r="AI18" s="255"/>
      <c r="AJ18" s="255" t="str">
        <f>IF(AND('Mapa final'!$J$57="Alta",'Mapa final'!$N$57="Catastrófico"),CONCATENATE("R",'Mapa final'!$A$57),"")</f>
        <v/>
      </c>
      <c r="AK18" s="255"/>
      <c r="AL18" s="255" t="str">
        <f>IF(AND('Mapa final'!$J$63="Alta",'Mapa final'!$N$63="Catastrófico"),CONCATENATE("R",'Mapa final'!$A$63),"")</f>
        <v/>
      </c>
      <c r="AM18" s="256"/>
      <c r="AN18" s="70"/>
      <c r="AO18" s="299"/>
      <c r="AP18" s="300"/>
      <c r="AQ18" s="300"/>
      <c r="AR18" s="300"/>
      <c r="AS18" s="300"/>
      <c r="AT18" s="301"/>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c r="BY18" s="70"/>
      <c r="BZ18" s="70"/>
      <c r="CA18" s="70"/>
      <c r="CB18" s="70"/>
    </row>
    <row r="19" spans="1:80" ht="15" customHeight="1" x14ac:dyDescent="0.25">
      <c r="A19" s="70"/>
      <c r="B19" s="285"/>
      <c r="C19" s="285"/>
      <c r="D19" s="286"/>
      <c r="E19" s="277"/>
      <c r="F19" s="278"/>
      <c r="G19" s="278"/>
      <c r="H19" s="278"/>
      <c r="I19" s="283"/>
      <c r="J19" s="245"/>
      <c r="K19" s="246"/>
      <c r="L19" s="246"/>
      <c r="M19" s="246"/>
      <c r="N19" s="246"/>
      <c r="O19" s="247"/>
      <c r="P19" s="245"/>
      <c r="Q19" s="246"/>
      <c r="R19" s="246"/>
      <c r="S19" s="246"/>
      <c r="T19" s="246"/>
      <c r="U19" s="247"/>
      <c r="V19" s="263"/>
      <c r="W19" s="264"/>
      <c r="X19" s="265"/>
      <c r="Y19" s="265"/>
      <c r="Z19" s="265"/>
      <c r="AA19" s="266"/>
      <c r="AB19" s="263"/>
      <c r="AC19" s="264"/>
      <c r="AD19" s="265"/>
      <c r="AE19" s="265"/>
      <c r="AF19" s="265"/>
      <c r="AG19" s="266"/>
      <c r="AH19" s="254"/>
      <c r="AI19" s="255"/>
      <c r="AJ19" s="255"/>
      <c r="AK19" s="255"/>
      <c r="AL19" s="255"/>
      <c r="AM19" s="256"/>
      <c r="AN19" s="70"/>
      <c r="AO19" s="299"/>
      <c r="AP19" s="300"/>
      <c r="AQ19" s="300"/>
      <c r="AR19" s="300"/>
      <c r="AS19" s="300"/>
      <c r="AT19" s="301"/>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c r="BY19" s="70"/>
      <c r="BZ19" s="70"/>
      <c r="CA19" s="70"/>
      <c r="CB19" s="70"/>
    </row>
    <row r="20" spans="1:80" ht="15" customHeight="1" x14ac:dyDescent="0.25">
      <c r="A20" s="70"/>
      <c r="B20" s="285"/>
      <c r="C20" s="285"/>
      <c r="D20" s="286"/>
      <c r="E20" s="277"/>
      <c r="F20" s="278"/>
      <c r="G20" s="278"/>
      <c r="H20" s="278"/>
      <c r="I20" s="283"/>
      <c r="J20" s="245" t="str">
        <f>IF(AND('Mapa final'!$J$69="Alta",'Mapa final'!$N$69="Leve"),CONCATENATE("R",'Mapa final'!$A$69),"")</f>
        <v/>
      </c>
      <c r="K20" s="246"/>
      <c r="L20" s="246" t="str">
        <f>IF(AND('Mapa final'!$J$76="Alta",'Mapa final'!$N$76="Leve"),CONCATENATE("R",'Mapa final'!$A$76),"")</f>
        <v/>
      </c>
      <c r="M20" s="246"/>
      <c r="N20" s="246" t="str">
        <f>IF(AND('Mapa final'!$J$82="Alta",'Mapa final'!$N$82="Leve"),CONCATENATE("R",'Mapa final'!$A$82),"")</f>
        <v/>
      </c>
      <c r="O20" s="247"/>
      <c r="P20" s="245" t="str">
        <f>IF(AND('Mapa final'!$J$69="Alta",'Mapa final'!$N$69="Menor"),CONCATENATE("R",'Mapa final'!$A$69),"")</f>
        <v/>
      </c>
      <c r="Q20" s="246"/>
      <c r="R20" s="246" t="str">
        <f>IF(AND('Mapa final'!$J$76="Alta",'Mapa final'!$N$76="Menor"),CONCATENATE("R",'Mapa final'!$A$76),"")</f>
        <v/>
      </c>
      <c r="S20" s="246"/>
      <c r="T20" s="246" t="str">
        <f>IF(AND('Mapa final'!$J$82="Alta",'Mapa final'!$N$82="Menor"),CONCATENATE("R",'Mapa final'!$A$82),"")</f>
        <v/>
      </c>
      <c r="U20" s="247"/>
      <c r="V20" s="263" t="str">
        <f>IF(AND('Mapa final'!$J$69="Alta",'Mapa final'!$N$69="Moderado"),CONCATENATE("R",'Mapa final'!$A$69),"")</f>
        <v/>
      </c>
      <c r="W20" s="264"/>
      <c r="X20" s="265" t="str">
        <f>IF(AND('Mapa final'!$J$76="Alta",'Mapa final'!$N$76="Moderado"),CONCATENATE("R",'Mapa final'!$A$76),"")</f>
        <v/>
      </c>
      <c r="Y20" s="265"/>
      <c r="Z20" s="265" t="str">
        <f>IF(AND('Mapa final'!$J$82="Alta",'Mapa final'!$N$82="Moderado"),CONCATENATE("R",'Mapa final'!$A$82),"")</f>
        <v/>
      </c>
      <c r="AA20" s="266"/>
      <c r="AB20" s="263" t="str">
        <f>IF(AND('Mapa final'!$J$69="Alta",'Mapa final'!$N$69="Mayor"),CONCATENATE("R",'Mapa final'!$A$69),"")</f>
        <v/>
      </c>
      <c r="AC20" s="264"/>
      <c r="AD20" s="265" t="str">
        <f>IF(AND('Mapa final'!$J$76="Alta",'Mapa final'!$N$76="Mayor"),CONCATENATE("R",'Mapa final'!$A$76),"")</f>
        <v/>
      </c>
      <c r="AE20" s="265"/>
      <c r="AF20" s="265" t="str">
        <f>IF(AND('Mapa final'!$J$82="Alta",'Mapa final'!$N$82="Mayor"),CONCATENATE("R",'Mapa final'!$A$82),"")</f>
        <v/>
      </c>
      <c r="AG20" s="266"/>
      <c r="AH20" s="254" t="str">
        <f>IF(AND('Mapa final'!$J$69="Alta",'Mapa final'!$N$69="Catastrófico"),CONCATENATE("R",'Mapa final'!$A$69),"")</f>
        <v/>
      </c>
      <c r="AI20" s="255"/>
      <c r="AJ20" s="255" t="str">
        <f>IF(AND('Mapa final'!$J$76="Alta",'Mapa final'!$N$76="Catastrófico"),CONCATENATE("R",'Mapa final'!$A$76),"")</f>
        <v/>
      </c>
      <c r="AK20" s="255"/>
      <c r="AL20" s="255" t="str">
        <f>IF(AND('Mapa final'!$J$82="Alta",'Mapa final'!$N$82="Catastrófico"),CONCATENATE("R",'Mapa final'!$A$82),"")</f>
        <v/>
      </c>
      <c r="AM20" s="256"/>
      <c r="AN20" s="70"/>
      <c r="AO20" s="299"/>
      <c r="AP20" s="300"/>
      <c r="AQ20" s="300"/>
      <c r="AR20" s="300"/>
      <c r="AS20" s="300"/>
      <c r="AT20" s="301"/>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c r="BY20" s="70"/>
      <c r="BZ20" s="70"/>
      <c r="CA20" s="70"/>
      <c r="CB20" s="70"/>
    </row>
    <row r="21" spans="1:80" ht="15.75" customHeight="1" thickBot="1" x14ac:dyDescent="0.3">
      <c r="A21" s="70"/>
      <c r="B21" s="285"/>
      <c r="C21" s="285"/>
      <c r="D21" s="286"/>
      <c r="E21" s="280"/>
      <c r="F21" s="281"/>
      <c r="G21" s="281"/>
      <c r="H21" s="281"/>
      <c r="I21" s="281"/>
      <c r="J21" s="248"/>
      <c r="K21" s="249"/>
      <c r="L21" s="249"/>
      <c r="M21" s="249"/>
      <c r="N21" s="249"/>
      <c r="O21" s="250"/>
      <c r="P21" s="248"/>
      <c r="Q21" s="249"/>
      <c r="R21" s="249"/>
      <c r="S21" s="249"/>
      <c r="T21" s="249"/>
      <c r="U21" s="250"/>
      <c r="V21" s="267"/>
      <c r="W21" s="268"/>
      <c r="X21" s="268"/>
      <c r="Y21" s="268"/>
      <c r="Z21" s="268"/>
      <c r="AA21" s="269"/>
      <c r="AB21" s="267"/>
      <c r="AC21" s="268"/>
      <c r="AD21" s="268"/>
      <c r="AE21" s="268"/>
      <c r="AF21" s="268"/>
      <c r="AG21" s="269"/>
      <c r="AH21" s="257"/>
      <c r="AI21" s="258"/>
      <c r="AJ21" s="258"/>
      <c r="AK21" s="258"/>
      <c r="AL21" s="258"/>
      <c r="AM21" s="259"/>
      <c r="AN21" s="70"/>
      <c r="AO21" s="302"/>
      <c r="AP21" s="303"/>
      <c r="AQ21" s="303"/>
      <c r="AR21" s="303"/>
      <c r="AS21" s="303"/>
      <c r="AT21" s="304"/>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row>
    <row r="22" spans="1:80" x14ac:dyDescent="0.25">
      <c r="A22" s="70"/>
      <c r="B22" s="285"/>
      <c r="C22" s="285"/>
      <c r="D22" s="286"/>
      <c r="E22" s="274" t="s">
        <v>113</v>
      </c>
      <c r="F22" s="275"/>
      <c r="G22" s="275"/>
      <c r="H22" s="275"/>
      <c r="I22" s="276"/>
      <c r="J22" s="251" t="str">
        <f>IF(AND('Mapa final'!$J$9="Media",'Mapa final'!$N$9="Leve"),CONCATENATE("R",'Mapa final'!$A$9),"")</f>
        <v/>
      </c>
      <c r="K22" s="252"/>
      <c r="L22" s="252" t="str">
        <f>IF(AND('Mapa final'!$J$15="Media",'Mapa final'!$N$15="Leve"),CONCATENATE("R",'Mapa final'!$A$15),"")</f>
        <v/>
      </c>
      <c r="M22" s="252"/>
      <c r="N22" s="252" t="str">
        <f>IF(AND('Mapa final'!$J$21="Media",'Mapa final'!$N$21="Leve"),CONCATENATE("R",'Mapa final'!$A$21),"")</f>
        <v/>
      </c>
      <c r="O22" s="253"/>
      <c r="P22" s="251" t="str">
        <f>IF(AND('Mapa final'!$J$9="Media",'Mapa final'!$N$9="Menor"),CONCATENATE("R",'Mapa final'!$A$9),"")</f>
        <v>R1</v>
      </c>
      <c r="Q22" s="252"/>
      <c r="R22" s="252" t="str">
        <f>IF(AND('Mapa final'!$J$15="Media",'Mapa final'!$N$15="Menor"),CONCATENATE("R",'Mapa final'!$A$15),"")</f>
        <v>R2</v>
      </c>
      <c r="S22" s="252"/>
      <c r="T22" s="252" t="str">
        <f>IF(AND('Mapa final'!$J$21="Media",'Mapa final'!$N$21="Menor"),CONCATENATE("R",'Mapa final'!$A$21),"")</f>
        <v>R3</v>
      </c>
      <c r="U22" s="253"/>
      <c r="V22" s="251" t="str">
        <f>IF(AND('Mapa final'!$J$9="Media",'Mapa final'!$N$9="Moderado"),CONCATENATE("R",'Mapa final'!$A$9),"")</f>
        <v/>
      </c>
      <c r="W22" s="252"/>
      <c r="X22" s="252" t="str">
        <f>IF(AND('Mapa final'!$J$15="Media",'Mapa final'!$N$15="Moderado"),CONCATENATE("R",'Mapa final'!$A$15),"")</f>
        <v/>
      </c>
      <c r="Y22" s="252"/>
      <c r="Z22" s="252" t="str">
        <f>IF(AND('Mapa final'!$J$21="Media",'Mapa final'!$N$21="Moderado"),CONCATENATE("R",'Mapa final'!$A$21),"")</f>
        <v/>
      </c>
      <c r="AA22" s="253"/>
      <c r="AB22" s="270" t="str">
        <f>IF(AND('Mapa final'!$J$9="Media",'Mapa final'!$N$9="Mayor"),CONCATENATE("R",'Mapa final'!$A$9),"")</f>
        <v/>
      </c>
      <c r="AC22" s="271"/>
      <c r="AD22" s="271" t="str">
        <f>IF(AND('Mapa final'!$J$15="Media",'Mapa final'!$N$15="Mayor"),CONCATENATE("R",'Mapa final'!$A$15),"")</f>
        <v/>
      </c>
      <c r="AE22" s="271"/>
      <c r="AF22" s="271" t="str">
        <f>IF(AND('Mapa final'!$J$21="Media",'Mapa final'!$N$21="Mayor"),CONCATENATE("R",'Mapa final'!$A$21),"")</f>
        <v/>
      </c>
      <c r="AG22" s="272"/>
      <c r="AH22" s="260" t="str">
        <f>IF(AND('Mapa final'!$J$9="Media",'Mapa final'!$N$9="Catastrófico"),CONCATENATE("R",'Mapa final'!$A$9),"")</f>
        <v/>
      </c>
      <c r="AI22" s="261"/>
      <c r="AJ22" s="261" t="str">
        <f>IF(AND('Mapa final'!$J$15="Media",'Mapa final'!$N$15="Catastrófico"),CONCATENATE("R",'Mapa final'!$A$15),"")</f>
        <v/>
      </c>
      <c r="AK22" s="261"/>
      <c r="AL22" s="261" t="str">
        <f>IF(AND('Mapa final'!$J$21="Media",'Mapa final'!$N$21="Catastrófico"),CONCATENATE("R",'Mapa final'!$A$21),"")</f>
        <v/>
      </c>
      <c r="AM22" s="262"/>
      <c r="AN22" s="70"/>
      <c r="AO22" s="305" t="s">
        <v>77</v>
      </c>
      <c r="AP22" s="306"/>
      <c r="AQ22" s="306"/>
      <c r="AR22" s="306"/>
      <c r="AS22" s="306"/>
      <c r="AT22" s="307"/>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row>
    <row r="23" spans="1:80" x14ac:dyDescent="0.25">
      <c r="A23" s="70"/>
      <c r="B23" s="285"/>
      <c r="C23" s="285"/>
      <c r="D23" s="286"/>
      <c r="E23" s="277"/>
      <c r="F23" s="278"/>
      <c r="G23" s="278"/>
      <c r="H23" s="278"/>
      <c r="I23" s="279"/>
      <c r="J23" s="245"/>
      <c r="K23" s="246"/>
      <c r="L23" s="246"/>
      <c r="M23" s="246"/>
      <c r="N23" s="246"/>
      <c r="O23" s="247"/>
      <c r="P23" s="245"/>
      <c r="Q23" s="246"/>
      <c r="R23" s="246"/>
      <c r="S23" s="246"/>
      <c r="T23" s="246"/>
      <c r="U23" s="247"/>
      <c r="V23" s="245"/>
      <c r="W23" s="246"/>
      <c r="X23" s="246"/>
      <c r="Y23" s="246"/>
      <c r="Z23" s="246"/>
      <c r="AA23" s="247"/>
      <c r="AB23" s="263"/>
      <c r="AC23" s="264"/>
      <c r="AD23" s="264"/>
      <c r="AE23" s="264"/>
      <c r="AF23" s="264"/>
      <c r="AG23" s="266"/>
      <c r="AH23" s="254"/>
      <c r="AI23" s="255"/>
      <c r="AJ23" s="255"/>
      <c r="AK23" s="255"/>
      <c r="AL23" s="255"/>
      <c r="AM23" s="256"/>
      <c r="AN23" s="70"/>
      <c r="AO23" s="308"/>
      <c r="AP23" s="309"/>
      <c r="AQ23" s="309"/>
      <c r="AR23" s="309"/>
      <c r="AS23" s="309"/>
      <c r="AT23" s="31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row>
    <row r="24" spans="1:80" x14ac:dyDescent="0.25">
      <c r="A24" s="70"/>
      <c r="B24" s="285"/>
      <c r="C24" s="285"/>
      <c r="D24" s="286"/>
      <c r="E24" s="277"/>
      <c r="F24" s="278"/>
      <c r="G24" s="278"/>
      <c r="H24" s="278"/>
      <c r="I24" s="279"/>
      <c r="J24" s="245" t="str">
        <f>IF(AND('Mapa final'!$J$27="Media",'Mapa final'!$N$27="Leve"),CONCATENATE("R",'Mapa final'!$A$27),"")</f>
        <v/>
      </c>
      <c r="K24" s="246"/>
      <c r="L24" s="246" t="str">
        <f>IF(AND('Mapa final'!$J$39="Media",'Mapa final'!$N$39="Leve"),CONCATENATE("R",'Mapa final'!$A$39),"")</f>
        <v/>
      </c>
      <c r="M24" s="246"/>
      <c r="N24" s="246" t="str">
        <f>IF(AND('Mapa final'!$J$45="Media",'Mapa final'!$N$45="Leve"),CONCATENATE("R",'Mapa final'!$A$45),"")</f>
        <v/>
      </c>
      <c r="O24" s="247"/>
      <c r="P24" s="245" t="str">
        <f>IF(AND('Mapa final'!$J$27="Media",'Mapa final'!$N$27="Menor"),CONCATENATE("R",'Mapa final'!$A$27),"")</f>
        <v>R4</v>
      </c>
      <c r="Q24" s="246"/>
      <c r="R24" s="246" t="str">
        <f>IF(AND('Mapa final'!$J$39="Media",'Mapa final'!$N$39="Menor"),CONCATENATE("R",'Mapa final'!$A$39),"")</f>
        <v/>
      </c>
      <c r="S24" s="246"/>
      <c r="T24" s="246" t="str">
        <f>IF(AND('Mapa final'!$J$45="Media",'Mapa final'!$N$45="Menor"),CONCATENATE("R",'Mapa final'!$A$45),"")</f>
        <v/>
      </c>
      <c r="U24" s="247"/>
      <c r="V24" s="245" t="str">
        <f>IF(AND('Mapa final'!$J$27="Media",'Mapa final'!$N$27="Moderado"),CONCATENATE("R",'Mapa final'!$A$27),"")</f>
        <v/>
      </c>
      <c r="W24" s="246"/>
      <c r="X24" s="246" t="str">
        <f>IF(AND('Mapa final'!$J$39="Media",'Mapa final'!$N$39="Moderado"),CONCATENATE("R",'Mapa final'!$A$39),"")</f>
        <v/>
      </c>
      <c r="Y24" s="246"/>
      <c r="Z24" s="246" t="str">
        <f>IF(AND('Mapa final'!$J$45="Media",'Mapa final'!$N$45="Moderado"),CONCATENATE("R",'Mapa final'!$A$45),"")</f>
        <v/>
      </c>
      <c r="AA24" s="247"/>
      <c r="AB24" s="263" t="str">
        <f>IF(AND('Mapa final'!$J$27="Media",'Mapa final'!$N$27="Mayor"),CONCATENATE("R",'Mapa final'!$A$27),"")</f>
        <v/>
      </c>
      <c r="AC24" s="264"/>
      <c r="AD24" s="265" t="str">
        <f>IF(AND('Mapa final'!$J$39="Media",'Mapa final'!$N$39="Mayor"),CONCATENATE("R",'Mapa final'!$A$39),"")</f>
        <v/>
      </c>
      <c r="AE24" s="265"/>
      <c r="AF24" s="265" t="str">
        <f>IF(AND('Mapa final'!$J$45="Media",'Mapa final'!$N$45="Mayor"),CONCATENATE("R",'Mapa final'!$A$45),"")</f>
        <v/>
      </c>
      <c r="AG24" s="266"/>
      <c r="AH24" s="254" t="str">
        <f>IF(AND('Mapa final'!$J$27="Media",'Mapa final'!$N$27="Catastrófico"),CONCATENATE("R",'Mapa final'!$A$27),"")</f>
        <v/>
      </c>
      <c r="AI24" s="255"/>
      <c r="AJ24" s="255" t="str">
        <f>IF(AND('Mapa final'!$J$39="Media",'Mapa final'!$N$39="Catastrófico"),CONCATENATE("R",'Mapa final'!$A$39),"")</f>
        <v/>
      </c>
      <c r="AK24" s="255"/>
      <c r="AL24" s="255" t="str">
        <f>IF(AND('Mapa final'!$J$45="Media",'Mapa final'!$N$45="Catastrófico"),CONCATENATE("R",'Mapa final'!$A$45),"")</f>
        <v/>
      </c>
      <c r="AM24" s="256"/>
      <c r="AN24" s="70"/>
      <c r="AO24" s="308"/>
      <c r="AP24" s="309"/>
      <c r="AQ24" s="309"/>
      <c r="AR24" s="309"/>
      <c r="AS24" s="309"/>
      <c r="AT24" s="31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row>
    <row r="25" spans="1:80" x14ac:dyDescent="0.25">
      <c r="A25" s="70"/>
      <c r="B25" s="285"/>
      <c r="C25" s="285"/>
      <c r="D25" s="286"/>
      <c r="E25" s="277"/>
      <c r="F25" s="278"/>
      <c r="G25" s="278"/>
      <c r="H25" s="278"/>
      <c r="I25" s="279"/>
      <c r="J25" s="245"/>
      <c r="K25" s="246"/>
      <c r="L25" s="246"/>
      <c r="M25" s="246"/>
      <c r="N25" s="246"/>
      <c r="O25" s="247"/>
      <c r="P25" s="245"/>
      <c r="Q25" s="246"/>
      <c r="R25" s="246"/>
      <c r="S25" s="246"/>
      <c r="T25" s="246"/>
      <c r="U25" s="247"/>
      <c r="V25" s="245"/>
      <c r="W25" s="246"/>
      <c r="X25" s="246"/>
      <c r="Y25" s="246"/>
      <c r="Z25" s="246"/>
      <c r="AA25" s="247"/>
      <c r="AB25" s="263"/>
      <c r="AC25" s="264"/>
      <c r="AD25" s="265"/>
      <c r="AE25" s="265"/>
      <c r="AF25" s="265"/>
      <c r="AG25" s="266"/>
      <c r="AH25" s="254"/>
      <c r="AI25" s="255"/>
      <c r="AJ25" s="255"/>
      <c r="AK25" s="255"/>
      <c r="AL25" s="255"/>
      <c r="AM25" s="256"/>
      <c r="AN25" s="70"/>
      <c r="AO25" s="308"/>
      <c r="AP25" s="309"/>
      <c r="AQ25" s="309"/>
      <c r="AR25" s="309"/>
      <c r="AS25" s="309"/>
      <c r="AT25" s="310"/>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c r="BY25" s="70"/>
      <c r="BZ25" s="70"/>
      <c r="CA25" s="70"/>
      <c r="CB25" s="70"/>
    </row>
    <row r="26" spans="1:80" x14ac:dyDescent="0.25">
      <c r="A26" s="70"/>
      <c r="B26" s="285"/>
      <c r="C26" s="285"/>
      <c r="D26" s="286"/>
      <c r="E26" s="277"/>
      <c r="F26" s="278"/>
      <c r="G26" s="278"/>
      <c r="H26" s="278"/>
      <c r="I26" s="279"/>
      <c r="J26" s="245" t="str">
        <f>IF(AND('Mapa final'!$J$51="Media",'Mapa final'!$N$51="Leve"),CONCATENATE("R",'Mapa final'!$A$51),"")</f>
        <v/>
      </c>
      <c r="K26" s="246"/>
      <c r="L26" s="246" t="str">
        <f>IF(AND('Mapa final'!$J$57="Media",'Mapa final'!$N$57="Leve"),CONCATENATE("R",'Mapa final'!$A$57),"")</f>
        <v/>
      </c>
      <c r="M26" s="246"/>
      <c r="N26" s="246" t="str">
        <f>IF(AND('Mapa final'!$J$63="Media",'Mapa final'!$N$63="Leve"),CONCATENATE("R",'Mapa final'!$A$63),"")</f>
        <v/>
      </c>
      <c r="O26" s="247"/>
      <c r="P26" s="245" t="str">
        <f>IF(AND('Mapa final'!$J$51="Media",'Mapa final'!$N$51="Menor"),CONCATENATE("R",'Mapa final'!$A$51),"")</f>
        <v/>
      </c>
      <c r="Q26" s="246"/>
      <c r="R26" s="246" t="str">
        <f>IF(AND('Mapa final'!$J$57="Media",'Mapa final'!$N$57="Menor"),CONCATENATE("R",'Mapa final'!$A$57),"")</f>
        <v/>
      </c>
      <c r="S26" s="246"/>
      <c r="T26" s="246" t="str">
        <f>IF(AND('Mapa final'!$J$63="Media",'Mapa final'!$N$63="Menor"),CONCATENATE("R",'Mapa final'!$A$63),"")</f>
        <v/>
      </c>
      <c r="U26" s="247"/>
      <c r="V26" s="245" t="str">
        <f>IF(AND('Mapa final'!$J$51="Media",'Mapa final'!$N$51="Moderado"),CONCATENATE("R",'Mapa final'!$A$51),"")</f>
        <v/>
      </c>
      <c r="W26" s="246"/>
      <c r="X26" s="246" t="str">
        <f>IF(AND('Mapa final'!$J$57="Media",'Mapa final'!$N$57="Moderado"),CONCATENATE("R",'Mapa final'!$A$57),"")</f>
        <v/>
      </c>
      <c r="Y26" s="246"/>
      <c r="Z26" s="246" t="str">
        <f>IF(AND('Mapa final'!$J$63="Media",'Mapa final'!$N$63="Moderado"),CONCATENATE("R",'Mapa final'!$A$63),"")</f>
        <v/>
      </c>
      <c r="AA26" s="247"/>
      <c r="AB26" s="263" t="str">
        <f>IF(AND('Mapa final'!$J$51="Media",'Mapa final'!$N$51="Mayor"),CONCATENATE("R",'Mapa final'!$A$51),"")</f>
        <v/>
      </c>
      <c r="AC26" s="264"/>
      <c r="AD26" s="265" t="str">
        <f>IF(AND('Mapa final'!$J$57="Media",'Mapa final'!$N$57="Mayor"),CONCATENATE("R",'Mapa final'!$A$57),"")</f>
        <v/>
      </c>
      <c r="AE26" s="265"/>
      <c r="AF26" s="265" t="str">
        <f>IF(AND('Mapa final'!$J$63="Media",'Mapa final'!$N$63="Mayor"),CONCATENATE("R",'Mapa final'!$A$63),"")</f>
        <v/>
      </c>
      <c r="AG26" s="266"/>
      <c r="AH26" s="254" t="str">
        <f>IF(AND('Mapa final'!$J$51="Media",'Mapa final'!$N$51="Catastrófico"),CONCATENATE("R",'Mapa final'!$A$51),"")</f>
        <v/>
      </c>
      <c r="AI26" s="255"/>
      <c r="AJ26" s="255" t="str">
        <f>IF(AND('Mapa final'!$J$57="Media",'Mapa final'!$N$57="Catastrófico"),CONCATENATE("R",'Mapa final'!$A$57),"")</f>
        <v/>
      </c>
      <c r="AK26" s="255"/>
      <c r="AL26" s="255" t="str">
        <f>IF(AND('Mapa final'!$J$63="Media",'Mapa final'!$N$63="Catastrófico"),CONCATENATE("R",'Mapa final'!$A$63),"")</f>
        <v/>
      </c>
      <c r="AM26" s="256"/>
      <c r="AN26" s="70"/>
      <c r="AO26" s="308"/>
      <c r="AP26" s="309"/>
      <c r="AQ26" s="309"/>
      <c r="AR26" s="309"/>
      <c r="AS26" s="309"/>
      <c r="AT26" s="310"/>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c r="BY26" s="70"/>
      <c r="BZ26" s="70"/>
      <c r="CA26" s="70"/>
      <c r="CB26" s="70"/>
    </row>
    <row r="27" spans="1:80" x14ac:dyDescent="0.25">
      <c r="A27" s="70"/>
      <c r="B27" s="285"/>
      <c r="C27" s="285"/>
      <c r="D27" s="286"/>
      <c r="E27" s="277"/>
      <c r="F27" s="278"/>
      <c r="G27" s="278"/>
      <c r="H27" s="278"/>
      <c r="I27" s="279"/>
      <c r="J27" s="245"/>
      <c r="K27" s="246"/>
      <c r="L27" s="246"/>
      <c r="M27" s="246"/>
      <c r="N27" s="246"/>
      <c r="O27" s="247"/>
      <c r="P27" s="245"/>
      <c r="Q27" s="246"/>
      <c r="R27" s="246"/>
      <c r="S27" s="246"/>
      <c r="T27" s="246"/>
      <c r="U27" s="247"/>
      <c r="V27" s="245"/>
      <c r="W27" s="246"/>
      <c r="X27" s="246"/>
      <c r="Y27" s="246"/>
      <c r="Z27" s="246"/>
      <c r="AA27" s="247"/>
      <c r="AB27" s="263"/>
      <c r="AC27" s="264"/>
      <c r="AD27" s="265"/>
      <c r="AE27" s="265"/>
      <c r="AF27" s="265"/>
      <c r="AG27" s="266"/>
      <c r="AH27" s="254"/>
      <c r="AI27" s="255"/>
      <c r="AJ27" s="255"/>
      <c r="AK27" s="255"/>
      <c r="AL27" s="255"/>
      <c r="AM27" s="256"/>
      <c r="AN27" s="70"/>
      <c r="AO27" s="308"/>
      <c r="AP27" s="309"/>
      <c r="AQ27" s="309"/>
      <c r="AR27" s="309"/>
      <c r="AS27" s="309"/>
      <c r="AT27" s="310"/>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c r="BY27" s="70"/>
      <c r="BZ27" s="70"/>
      <c r="CA27" s="70"/>
      <c r="CB27" s="70"/>
    </row>
    <row r="28" spans="1:80" x14ac:dyDescent="0.25">
      <c r="A28" s="70"/>
      <c r="B28" s="285"/>
      <c r="C28" s="285"/>
      <c r="D28" s="286"/>
      <c r="E28" s="277"/>
      <c r="F28" s="278"/>
      <c r="G28" s="278"/>
      <c r="H28" s="278"/>
      <c r="I28" s="279"/>
      <c r="J28" s="245" t="str">
        <f>IF(AND('Mapa final'!$J$69="Media",'Mapa final'!$N$69="Leve"),CONCATENATE("R",'Mapa final'!$A$69),"")</f>
        <v/>
      </c>
      <c r="K28" s="246"/>
      <c r="L28" s="246" t="str">
        <f>IF(AND('Mapa final'!$J$76="Media",'Mapa final'!$N$76="Leve"),CONCATENATE("R",'Mapa final'!$A$76),"")</f>
        <v/>
      </c>
      <c r="M28" s="246"/>
      <c r="N28" s="246" t="str">
        <f>IF(AND('Mapa final'!$J$82="Media",'Mapa final'!$N$82="Leve"),CONCATENATE("R",'Mapa final'!$A$82),"")</f>
        <v/>
      </c>
      <c r="O28" s="247"/>
      <c r="P28" s="245" t="str">
        <f>IF(AND('Mapa final'!$J$69="Media",'Mapa final'!$N$69="Menor"),CONCATENATE("R",'Mapa final'!$A$69),"")</f>
        <v/>
      </c>
      <c r="Q28" s="246"/>
      <c r="R28" s="246" t="str">
        <f>IF(AND('Mapa final'!$J$76="Media",'Mapa final'!$N$76="Menor"),CONCATENATE("R",'Mapa final'!$A$76),"")</f>
        <v/>
      </c>
      <c r="S28" s="246"/>
      <c r="T28" s="246" t="str">
        <f>IF(AND('Mapa final'!$J$82="Media",'Mapa final'!$N$82="Menor"),CONCATENATE("R",'Mapa final'!$A$82),"")</f>
        <v/>
      </c>
      <c r="U28" s="247"/>
      <c r="V28" s="245" t="str">
        <f>IF(AND('Mapa final'!$J$69="Media",'Mapa final'!$N$69="Moderado"),CONCATENATE("R",'Mapa final'!$A$69),"")</f>
        <v/>
      </c>
      <c r="W28" s="246"/>
      <c r="X28" s="246" t="str">
        <f>IF(AND('Mapa final'!$J$76="Media",'Mapa final'!$N$76="Moderado"),CONCATENATE("R",'Mapa final'!$A$76),"")</f>
        <v/>
      </c>
      <c r="Y28" s="246"/>
      <c r="Z28" s="246" t="str">
        <f>IF(AND('Mapa final'!$J$82="Media",'Mapa final'!$N$82="Moderado"),CONCATENATE("R",'Mapa final'!$A$82),"")</f>
        <v/>
      </c>
      <c r="AA28" s="247"/>
      <c r="AB28" s="263" t="str">
        <f>IF(AND('Mapa final'!$J$69="Media",'Mapa final'!$N$69="Mayor"),CONCATENATE("R",'Mapa final'!$A$69),"")</f>
        <v/>
      </c>
      <c r="AC28" s="264"/>
      <c r="AD28" s="265" t="str">
        <f>IF(AND('Mapa final'!$J$76="Media",'Mapa final'!$N$76="Mayor"),CONCATENATE("R",'Mapa final'!$A$76),"")</f>
        <v/>
      </c>
      <c r="AE28" s="265"/>
      <c r="AF28" s="265" t="str">
        <f>IF(AND('Mapa final'!$J$82="Media",'Mapa final'!$N$82="Mayor"),CONCATENATE("R",'Mapa final'!$A$82),"")</f>
        <v/>
      </c>
      <c r="AG28" s="266"/>
      <c r="AH28" s="254" t="str">
        <f>IF(AND('Mapa final'!$J$69="Media",'Mapa final'!$N$69="Catastrófico"),CONCATENATE("R",'Mapa final'!$A$69),"")</f>
        <v/>
      </c>
      <c r="AI28" s="255"/>
      <c r="AJ28" s="255" t="str">
        <f>IF(AND('Mapa final'!$J$76="Media",'Mapa final'!$N$76="Catastrófico"),CONCATENATE("R",'Mapa final'!$A$76),"")</f>
        <v/>
      </c>
      <c r="AK28" s="255"/>
      <c r="AL28" s="255" t="str">
        <f>IF(AND('Mapa final'!$J$82="Media",'Mapa final'!$N$82="Catastrófico"),CONCATENATE("R",'Mapa final'!$A$82),"")</f>
        <v/>
      </c>
      <c r="AM28" s="256"/>
      <c r="AN28" s="70"/>
      <c r="AO28" s="308"/>
      <c r="AP28" s="309"/>
      <c r="AQ28" s="309"/>
      <c r="AR28" s="309"/>
      <c r="AS28" s="309"/>
      <c r="AT28" s="310"/>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c r="BY28" s="70"/>
      <c r="BZ28" s="70"/>
      <c r="CA28" s="70"/>
      <c r="CB28" s="70"/>
    </row>
    <row r="29" spans="1:80" ht="15.75" thickBot="1" x14ac:dyDescent="0.3">
      <c r="A29" s="70"/>
      <c r="B29" s="285"/>
      <c r="C29" s="285"/>
      <c r="D29" s="286"/>
      <c r="E29" s="280"/>
      <c r="F29" s="281"/>
      <c r="G29" s="281"/>
      <c r="H29" s="281"/>
      <c r="I29" s="282"/>
      <c r="J29" s="245"/>
      <c r="K29" s="246"/>
      <c r="L29" s="246"/>
      <c r="M29" s="246"/>
      <c r="N29" s="246"/>
      <c r="O29" s="247"/>
      <c r="P29" s="248"/>
      <c r="Q29" s="249"/>
      <c r="R29" s="249"/>
      <c r="S29" s="249"/>
      <c r="T29" s="249"/>
      <c r="U29" s="250"/>
      <c r="V29" s="248"/>
      <c r="W29" s="249"/>
      <c r="X29" s="249"/>
      <c r="Y29" s="249"/>
      <c r="Z29" s="249"/>
      <c r="AA29" s="250"/>
      <c r="AB29" s="267"/>
      <c r="AC29" s="268"/>
      <c r="AD29" s="268"/>
      <c r="AE29" s="268"/>
      <c r="AF29" s="268"/>
      <c r="AG29" s="269"/>
      <c r="AH29" s="257"/>
      <c r="AI29" s="258"/>
      <c r="AJ29" s="258"/>
      <c r="AK29" s="258"/>
      <c r="AL29" s="258"/>
      <c r="AM29" s="259"/>
      <c r="AN29" s="70"/>
      <c r="AO29" s="311"/>
      <c r="AP29" s="312"/>
      <c r="AQ29" s="312"/>
      <c r="AR29" s="312"/>
      <c r="AS29" s="312"/>
      <c r="AT29" s="313"/>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c r="BY29" s="70"/>
      <c r="BZ29" s="70"/>
      <c r="CA29" s="70"/>
      <c r="CB29" s="70"/>
    </row>
    <row r="30" spans="1:80" x14ac:dyDescent="0.25">
      <c r="A30" s="70"/>
      <c r="B30" s="285"/>
      <c r="C30" s="285"/>
      <c r="D30" s="286"/>
      <c r="E30" s="274" t="s">
        <v>110</v>
      </c>
      <c r="F30" s="275"/>
      <c r="G30" s="275"/>
      <c r="H30" s="275"/>
      <c r="I30" s="275"/>
      <c r="J30" s="242" t="str">
        <f>IF(AND('Mapa final'!$J$9="Baja",'Mapa final'!$N$9="Leve"),CONCATENATE("R",'Mapa final'!$A$9),"")</f>
        <v/>
      </c>
      <c r="K30" s="243"/>
      <c r="L30" s="243" t="str">
        <f>IF(AND('Mapa final'!$J$15="Baja",'Mapa final'!$N$15="Leve"),CONCATENATE("R",'Mapa final'!$A$15),"")</f>
        <v/>
      </c>
      <c r="M30" s="243"/>
      <c r="N30" s="243" t="str">
        <f>IF(AND('Mapa final'!$J$21="Baja",'Mapa final'!$N$21="Leve"),CONCATENATE("R",'Mapa final'!$A$21),"")</f>
        <v/>
      </c>
      <c r="O30" s="244"/>
      <c r="P30" s="252" t="str">
        <f>IF(AND('Mapa final'!$J$9="Baja",'Mapa final'!$N$9="Menor"),CONCATENATE("R",'Mapa final'!$A$9),"")</f>
        <v/>
      </c>
      <c r="Q30" s="252"/>
      <c r="R30" s="252" t="str">
        <f>IF(AND('Mapa final'!$J$15="Baja",'Mapa final'!$N$15="Menor"),CONCATENATE("R",'Mapa final'!$A$15),"")</f>
        <v/>
      </c>
      <c r="S30" s="252"/>
      <c r="T30" s="252" t="str">
        <f>IF(AND('Mapa final'!$J$21="Baja",'Mapa final'!$N$21="Menor"),CONCATENATE("R",'Mapa final'!$A$21),"")</f>
        <v/>
      </c>
      <c r="U30" s="253"/>
      <c r="V30" s="251" t="str">
        <f>IF(AND('Mapa final'!$J$9="Baja",'Mapa final'!$N$9="Moderado"),CONCATENATE("R",'Mapa final'!$A$9),"")</f>
        <v/>
      </c>
      <c r="W30" s="252"/>
      <c r="X30" s="252" t="str">
        <f>IF(AND('Mapa final'!$J$15="Baja",'Mapa final'!$N$15="Moderado"),CONCATENATE("R",'Mapa final'!$A$15),"")</f>
        <v/>
      </c>
      <c r="Y30" s="252"/>
      <c r="Z30" s="252" t="str">
        <f>IF(AND('Mapa final'!$J$21="Baja",'Mapa final'!$N$21="Moderado"),CONCATENATE("R",'Mapa final'!$A$21),"")</f>
        <v/>
      </c>
      <c r="AA30" s="253"/>
      <c r="AB30" s="270" t="str">
        <f>IF(AND('Mapa final'!$J$9="Baja",'Mapa final'!$N$9="Mayor"),CONCATENATE("R",'Mapa final'!$A$9),"")</f>
        <v/>
      </c>
      <c r="AC30" s="271"/>
      <c r="AD30" s="271" t="str">
        <f>IF(AND('Mapa final'!$J$15="Baja",'Mapa final'!$N$15="Mayor"),CONCATENATE("R",'Mapa final'!$A$15),"")</f>
        <v/>
      </c>
      <c r="AE30" s="271"/>
      <c r="AF30" s="271" t="str">
        <f>IF(AND('Mapa final'!$J$21="Baja",'Mapa final'!$N$21="Mayor"),CONCATENATE("R",'Mapa final'!$A$21),"")</f>
        <v/>
      </c>
      <c r="AG30" s="272"/>
      <c r="AH30" s="260" t="str">
        <f>IF(AND('Mapa final'!$J$9="Baja",'Mapa final'!$N$9="Catastrófico"),CONCATENATE("R",'Mapa final'!$A$9),"")</f>
        <v/>
      </c>
      <c r="AI30" s="261"/>
      <c r="AJ30" s="261" t="str">
        <f>IF(AND('Mapa final'!$J$15="Baja",'Mapa final'!$N$15="Catastrófico"),CONCATENATE("R",'Mapa final'!$A$15),"")</f>
        <v/>
      </c>
      <c r="AK30" s="261"/>
      <c r="AL30" s="261" t="str">
        <f>IF(AND('Mapa final'!$J$21="Baja",'Mapa final'!$N$21="Catastrófico"),CONCATENATE("R",'Mapa final'!$A$21),"")</f>
        <v/>
      </c>
      <c r="AM30" s="262"/>
      <c r="AN30" s="70"/>
      <c r="AO30" s="314" t="s">
        <v>78</v>
      </c>
      <c r="AP30" s="315"/>
      <c r="AQ30" s="315"/>
      <c r="AR30" s="315"/>
      <c r="AS30" s="315"/>
      <c r="AT30" s="316"/>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c r="BY30" s="70"/>
      <c r="BZ30" s="70"/>
      <c r="CA30" s="70"/>
      <c r="CB30" s="70"/>
    </row>
    <row r="31" spans="1:80" x14ac:dyDescent="0.25">
      <c r="A31" s="70"/>
      <c r="B31" s="285"/>
      <c r="C31" s="285"/>
      <c r="D31" s="286"/>
      <c r="E31" s="277"/>
      <c r="F31" s="278"/>
      <c r="G31" s="278"/>
      <c r="H31" s="278"/>
      <c r="I31" s="283"/>
      <c r="J31" s="236"/>
      <c r="K31" s="237"/>
      <c r="L31" s="237"/>
      <c r="M31" s="237"/>
      <c r="N31" s="237"/>
      <c r="O31" s="238"/>
      <c r="P31" s="246"/>
      <c r="Q31" s="246"/>
      <c r="R31" s="246"/>
      <c r="S31" s="246"/>
      <c r="T31" s="246"/>
      <c r="U31" s="247"/>
      <c r="V31" s="245"/>
      <c r="W31" s="246"/>
      <c r="X31" s="246"/>
      <c r="Y31" s="246"/>
      <c r="Z31" s="246"/>
      <c r="AA31" s="247"/>
      <c r="AB31" s="263"/>
      <c r="AC31" s="264"/>
      <c r="AD31" s="264"/>
      <c r="AE31" s="264"/>
      <c r="AF31" s="264"/>
      <c r="AG31" s="266"/>
      <c r="AH31" s="254"/>
      <c r="AI31" s="255"/>
      <c r="AJ31" s="255"/>
      <c r="AK31" s="255"/>
      <c r="AL31" s="255"/>
      <c r="AM31" s="256"/>
      <c r="AN31" s="70"/>
      <c r="AO31" s="317"/>
      <c r="AP31" s="318"/>
      <c r="AQ31" s="318"/>
      <c r="AR31" s="318"/>
      <c r="AS31" s="318"/>
      <c r="AT31" s="319"/>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c r="BY31" s="70"/>
      <c r="BZ31" s="70"/>
      <c r="CA31" s="70"/>
      <c r="CB31" s="70"/>
    </row>
    <row r="32" spans="1:80" x14ac:dyDescent="0.25">
      <c r="A32" s="70"/>
      <c r="B32" s="285"/>
      <c r="C32" s="285"/>
      <c r="D32" s="286"/>
      <c r="E32" s="277"/>
      <c r="F32" s="278"/>
      <c r="G32" s="278"/>
      <c r="H32" s="278"/>
      <c r="I32" s="283"/>
      <c r="J32" s="236" t="str">
        <f>IF(AND('Mapa final'!$J$27="Baja",'Mapa final'!$N$27="Leve"),CONCATENATE("R",'Mapa final'!$A$27),"")</f>
        <v/>
      </c>
      <c r="K32" s="237"/>
      <c r="L32" s="237" t="str">
        <f>IF(AND('Mapa final'!$J$39="Baja",'Mapa final'!$N$39="Leve"),CONCATENATE("R",'Mapa final'!$A$39),"")</f>
        <v/>
      </c>
      <c r="M32" s="237"/>
      <c r="N32" s="237" t="str">
        <f>IF(AND('Mapa final'!$J$45="Baja",'Mapa final'!$N$45="Leve"),CONCATENATE("R",'Mapa final'!$A$45),"")</f>
        <v/>
      </c>
      <c r="O32" s="238"/>
      <c r="P32" s="246" t="str">
        <f>IF(AND('Mapa final'!$J$27="Baja",'Mapa final'!$N$27="Menor"),CONCATENATE("R",'Mapa final'!$A$27),"")</f>
        <v/>
      </c>
      <c r="Q32" s="246"/>
      <c r="R32" s="246" t="str">
        <f>IF(AND('Mapa final'!$J$39="Baja",'Mapa final'!$N$39="Menor"),CONCATENATE("R",'Mapa final'!$A$39),"")</f>
        <v/>
      </c>
      <c r="S32" s="246"/>
      <c r="T32" s="246" t="str">
        <f>IF(AND('Mapa final'!$J$45="Baja",'Mapa final'!$N$45="Menor"),CONCATENATE("R",'Mapa final'!$A$45),"")</f>
        <v/>
      </c>
      <c r="U32" s="247"/>
      <c r="V32" s="245" t="str">
        <f>IF(AND('Mapa final'!$J$27="Baja",'Mapa final'!$N$27="Moderado"),CONCATENATE("R",'Mapa final'!$A$27),"")</f>
        <v/>
      </c>
      <c r="W32" s="246"/>
      <c r="X32" s="246" t="str">
        <f>IF(AND('Mapa final'!$J$39="Baja",'Mapa final'!$N$39="Moderado"),CONCATENATE("R",'Mapa final'!$A$39),"")</f>
        <v/>
      </c>
      <c r="Y32" s="246"/>
      <c r="Z32" s="246" t="str">
        <f>IF(AND('Mapa final'!$J$45="Baja",'Mapa final'!$N$45="Moderado"),CONCATENATE("R",'Mapa final'!$A$45),"")</f>
        <v/>
      </c>
      <c r="AA32" s="247"/>
      <c r="AB32" s="263" t="str">
        <f>IF(AND('Mapa final'!$J$27="Baja",'Mapa final'!$N$27="Mayor"),CONCATENATE("R",'Mapa final'!$A$27),"")</f>
        <v/>
      </c>
      <c r="AC32" s="264"/>
      <c r="AD32" s="265" t="str">
        <f>IF(AND('Mapa final'!$J$39="Baja",'Mapa final'!$N$39="Mayor"),CONCATENATE("R",'Mapa final'!$A$39),"")</f>
        <v/>
      </c>
      <c r="AE32" s="265"/>
      <c r="AF32" s="265" t="str">
        <f>IF(AND('Mapa final'!$J$45="Baja",'Mapa final'!$N$45="Mayor"),CONCATENATE("R",'Mapa final'!$A$45),"")</f>
        <v/>
      </c>
      <c r="AG32" s="266"/>
      <c r="AH32" s="254" t="str">
        <f>IF(AND('Mapa final'!$J$27="Baja",'Mapa final'!$N$27="Catastrófico"),CONCATENATE("R",'Mapa final'!$A$27),"")</f>
        <v/>
      </c>
      <c r="AI32" s="255"/>
      <c r="AJ32" s="255" t="str">
        <f>IF(AND('Mapa final'!$J$39="Baja",'Mapa final'!$N$39="Catastrófico"),CONCATENATE("R",'Mapa final'!$A$39),"")</f>
        <v/>
      </c>
      <c r="AK32" s="255"/>
      <c r="AL32" s="255" t="str">
        <f>IF(AND('Mapa final'!$J$45="Baja",'Mapa final'!$N$45="Catastrófico"),CONCATENATE("R",'Mapa final'!$A$45),"")</f>
        <v/>
      </c>
      <c r="AM32" s="256"/>
      <c r="AN32" s="70"/>
      <c r="AO32" s="317"/>
      <c r="AP32" s="318"/>
      <c r="AQ32" s="318"/>
      <c r="AR32" s="318"/>
      <c r="AS32" s="318"/>
      <c r="AT32" s="319"/>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c r="BY32" s="70"/>
      <c r="BZ32" s="70"/>
      <c r="CA32" s="70"/>
      <c r="CB32" s="70"/>
    </row>
    <row r="33" spans="1:80" x14ac:dyDescent="0.25">
      <c r="A33" s="70"/>
      <c r="B33" s="285"/>
      <c r="C33" s="285"/>
      <c r="D33" s="286"/>
      <c r="E33" s="277"/>
      <c r="F33" s="278"/>
      <c r="G33" s="278"/>
      <c r="H33" s="278"/>
      <c r="I33" s="283"/>
      <c r="J33" s="236"/>
      <c r="K33" s="237"/>
      <c r="L33" s="237"/>
      <c r="M33" s="237"/>
      <c r="N33" s="237"/>
      <c r="O33" s="238"/>
      <c r="P33" s="246"/>
      <c r="Q33" s="246"/>
      <c r="R33" s="246"/>
      <c r="S33" s="246"/>
      <c r="T33" s="246"/>
      <c r="U33" s="247"/>
      <c r="V33" s="245"/>
      <c r="W33" s="246"/>
      <c r="X33" s="246"/>
      <c r="Y33" s="246"/>
      <c r="Z33" s="246"/>
      <c r="AA33" s="247"/>
      <c r="AB33" s="263"/>
      <c r="AC33" s="264"/>
      <c r="AD33" s="265"/>
      <c r="AE33" s="265"/>
      <c r="AF33" s="265"/>
      <c r="AG33" s="266"/>
      <c r="AH33" s="254"/>
      <c r="AI33" s="255"/>
      <c r="AJ33" s="255"/>
      <c r="AK33" s="255"/>
      <c r="AL33" s="255"/>
      <c r="AM33" s="256"/>
      <c r="AN33" s="70"/>
      <c r="AO33" s="317"/>
      <c r="AP33" s="318"/>
      <c r="AQ33" s="318"/>
      <c r="AR33" s="318"/>
      <c r="AS33" s="318"/>
      <c r="AT33" s="319"/>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c r="BY33" s="70"/>
      <c r="BZ33" s="70"/>
      <c r="CA33" s="70"/>
      <c r="CB33" s="70"/>
    </row>
    <row r="34" spans="1:80" x14ac:dyDescent="0.25">
      <c r="A34" s="70"/>
      <c r="B34" s="285"/>
      <c r="C34" s="285"/>
      <c r="D34" s="286"/>
      <c r="E34" s="277"/>
      <c r="F34" s="278"/>
      <c r="G34" s="278"/>
      <c r="H34" s="278"/>
      <c r="I34" s="283"/>
      <c r="J34" s="236" t="str">
        <f>IF(AND('Mapa final'!$J$51="Baja",'Mapa final'!$N$51="Leve"),CONCATENATE("R",'Mapa final'!$A$51),"")</f>
        <v/>
      </c>
      <c r="K34" s="237"/>
      <c r="L34" s="237" t="str">
        <f>IF(AND('Mapa final'!$J$57="Baja",'Mapa final'!$N$57="Leve"),CONCATENATE("R",'Mapa final'!$A$57),"")</f>
        <v/>
      </c>
      <c r="M34" s="237"/>
      <c r="N34" s="237" t="str">
        <f>IF(AND('Mapa final'!$J$63="Baja",'Mapa final'!$N$63="Leve"),CONCATENATE("R",'Mapa final'!$A$63),"")</f>
        <v/>
      </c>
      <c r="O34" s="238"/>
      <c r="P34" s="246" t="str">
        <f>IF(AND('Mapa final'!$J$51="Baja",'Mapa final'!$N$51="Menor"),CONCATENATE("R",'Mapa final'!$A$51),"")</f>
        <v/>
      </c>
      <c r="Q34" s="246"/>
      <c r="R34" s="246" t="str">
        <f>IF(AND('Mapa final'!$J$57="Baja",'Mapa final'!$N$57="Menor"),CONCATENATE("R",'Mapa final'!$A$57),"")</f>
        <v/>
      </c>
      <c r="S34" s="246"/>
      <c r="T34" s="246" t="str">
        <f>IF(AND('Mapa final'!$J$63="Baja",'Mapa final'!$N$63="Menor"),CONCATENATE("R",'Mapa final'!$A$63),"")</f>
        <v/>
      </c>
      <c r="U34" s="247"/>
      <c r="V34" s="245" t="str">
        <f>IF(AND('Mapa final'!$J$51="Baja",'Mapa final'!$N$51="Moderado"),CONCATENATE("R",'Mapa final'!$A$51),"")</f>
        <v/>
      </c>
      <c r="W34" s="246"/>
      <c r="X34" s="246" t="str">
        <f>IF(AND('Mapa final'!$J$57="Baja",'Mapa final'!$N$57="Moderado"),CONCATENATE("R",'Mapa final'!$A$57),"")</f>
        <v/>
      </c>
      <c r="Y34" s="246"/>
      <c r="Z34" s="246" t="str">
        <f>IF(AND('Mapa final'!$J$63="Baja",'Mapa final'!$N$63="Moderado"),CONCATENATE("R",'Mapa final'!$A$63),"")</f>
        <v/>
      </c>
      <c r="AA34" s="247"/>
      <c r="AB34" s="263" t="str">
        <f>IF(AND('Mapa final'!$J$51="Baja",'Mapa final'!$N$51="Mayor"),CONCATENATE("R",'Mapa final'!$A$51),"")</f>
        <v/>
      </c>
      <c r="AC34" s="264"/>
      <c r="AD34" s="265" t="str">
        <f>IF(AND('Mapa final'!$J$57="Baja",'Mapa final'!$N$57="Mayor"),CONCATENATE("R",'Mapa final'!$A$57),"")</f>
        <v/>
      </c>
      <c r="AE34" s="265"/>
      <c r="AF34" s="265" t="str">
        <f>IF(AND('Mapa final'!$J$63="Baja",'Mapa final'!$N$63="Mayor"),CONCATENATE("R",'Mapa final'!$A$63),"")</f>
        <v/>
      </c>
      <c r="AG34" s="266"/>
      <c r="AH34" s="254" t="str">
        <f>IF(AND('Mapa final'!$J$51="Baja",'Mapa final'!$N$51="Catastrófico"),CONCATENATE("R",'Mapa final'!$A$51),"")</f>
        <v/>
      </c>
      <c r="AI34" s="255"/>
      <c r="AJ34" s="255" t="str">
        <f>IF(AND('Mapa final'!$J$57="Baja",'Mapa final'!$N$57="Catastrófico"),CONCATENATE("R",'Mapa final'!$A$57),"")</f>
        <v/>
      </c>
      <c r="AK34" s="255"/>
      <c r="AL34" s="255" t="str">
        <f>IF(AND('Mapa final'!$J$63="Baja",'Mapa final'!$N$63="Catastrófico"),CONCATENATE("R",'Mapa final'!$A$63),"")</f>
        <v/>
      </c>
      <c r="AM34" s="256"/>
      <c r="AN34" s="70"/>
      <c r="AO34" s="317"/>
      <c r="AP34" s="318"/>
      <c r="AQ34" s="318"/>
      <c r="AR34" s="318"/>
      <c r="AS34" s="318"/>
      <c r="AT34" s="319"/>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c r="BY34" s="70"/>
      <c r="BZ34" s="70"/>
      <c r="CA34" s="70"/>
      <c r="CB34" s="70"/>
    </row>
    <row r="35" spans="1:80" x14ac:dyDescent="0.25">
      <c r="A35" s="70"/>
      <c r="B35" s="285"/>
      <c r="C35" s="285"/>
      <c r="D35" s="286"/>
      <c r="E35" s="277"/>
      <c r="F35" s="278"/>
      <c r="G35" s="278"/>
      <c r="H35" s="278"/>
      <c r="I35" s="283"/>
      <c r="J35" s="236"/>
      <c r="K35" s="237"/>
      <c r="L35" s="237"/>
      <c r="M35" s="237"/>
      <c r="N35" s="237"/>
      <c r="O35" s="238"/>
      <c r="P35" s="246"/>
      <c r="Q35" s="246"/>
      <c r="R35" s="246"/>
      <c r="S35" s="246"/>
      <c r="T35" s="246"/>
      <c r="U35" s="247"/>
      <c r="V35" s="245"/>
      <c r="W35" s="246"/>
      <c r="X35" s="246"/>
      <c r="Y35" s="246"/>
      <c r="Z35" s="246"/>
      <c r="AA35" s="247"/>
      <c r="AB35" s="263"/>
      <c r="AC35" s="264"/>
      <c r="AD35" s="265"/>
      <c r="AE35" s="265"/>
      <c r="AF35" s="265"/>
      <c r="AG35" s="266"/>
      <c r="AH35" s="254"/>
      <c r="AI35" s="255"/>
      <c r="AJ35" s="255"/>
      <c r="AK35" s="255"/>
      <c r="AL35" s="255"/>
      <c r="AM35" s="256"/>
      <c r="AN35" s="70"/>
      <c r="AO35" s="317"/>
      <c r="AP35" s="318"/>
      <c r="AQ35" s="318"/>
      <c r="AR35" s="318"/>
      <c r="AS35" s="318"/>
      <c r="AT35" s="319"/>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c r="BY35" s="70"/>
      <c r="BZ35" s="70"/>
      <c r="CA35" s="70"/>
      <c r="CB35" s="70"/>
    </row>
    <row r="36" spans="1:80" x14ac:dyDescent="0.25">
      <c r="A36" s="70"/>
      <c r="B36" s="285"/>
      <c r="C36" s="285"/>
      <c r="D36" s="286"/>
      <c r="E36" s="277"/>
      <c r="F36" s="278"/>
      <c r="G36" s="278"/>
      <c r="H36" s="278"/>
      <c r="I36" s="283"/>
      <c r="J36" s="236" t="str">
        <f>IF(AND('Mapa final'!$J$69="Baja",'Mapa final'!$N$69="Leve"),CONCATENATE("R",'Mapa final'!$A$69),"")</f>
        <v/>
      </c>
      <c r="K36" s="237"/>
      <c r="L36" s="237" t="str">
        <f>IF(AND('Mapa final'!$J$76="Baja",'Mapa final'!$N$76="Leve"),CONCATENATE("R",'Mapa final'!$A$76),"")</f>
        <v/>
      </c>
      <c r="M36" s="237"/>
      <c r="N36" s="237" t="str">
        <f>IF(AND('Mapa final'!$J$82="Baja",'Mapa final'!$N$82="Leve"),CONCATENATE("R",'Mapa final'!$A$82),"")</f>
        <v/>
      </c>
      <c r="O36" s="238"/>
      <c r="P36" s="246" t="str">
        <f>IF(AND('Mapa final'!$J$69="Baja",'Mapa final'!$N$69="Menor"),CONCATENATE("R",'Mapa final'!$A$69),"")</f>
        <v/>
      </c>
      <c r="Q36" s="246"/>
      <c r="R36" s="246" t="str">
        <f>IF(AND('Mapa final'!$J$76="Baja",'Mapa final'!$N$76="Menor"),CONCATENATE("R",'Mapa final'!$A$76),"")</f>
        <v/>
      </c>
      <c r="S36" s="246"/>
      <c r="T36" s="246" t="str">
        <f>IF(AND('Mapa final'!$J$82="Baja",'Mapa final'!$N$82="Menor"),CONCATENATE("R",'Mapa final'!$A$82),"")</f>
        <v/>
      </c>
      <c r="U36" s="247"/>
      <c r="V36" s="245" t="str">
        <f>IF(AND('Mapa final'!$J$69="Baja",'Mapa final'!$N$69="Moderado"),CONCATENATE("R",'Mapa final'!$A$69),"")</f>
        <v/>
      </c>
      <c r="W36" s="246"/>
      <c r="X36" s="246" t="str">
        <f>IF(AND('Mapa final'!$J$76="Baja",'Mapa final'!$N$76="Moderado"),CONCATENATE("R",'Mapa final'!$A$76),"")</f>
        <v/>
      </c>
      <c r="Y36" s="246"/>
      <c r="Z36" s="246" t="str">
        <f>IF(AND('Mapa final'!$J$82="Baja",'Mapa final'!$N$82="Moderado"),CONCATENATE("R",'Mapa final'!$A$82),"")</f>
        <v/>
      </c>
      <c r="AA36" s="247"/>
      <c r="AB36" s="263" t="str">
        <f>IF(AND('Mapa final'!$J$69="Baja",'Mapa final'!$N$69="Mayor"),CONCATENATE("R",'Mapa final'!$A$69),"")</f>
        <v/>
      </c>
      <c r="AC36" s="264"/>
      <c r="AD36" s="265" t="str">
        <f>IF(AND('Mapa final'!$J$76="Baja",'Mapa final'!$N$76="Mayor"),CONCATENATE("R",'Mapa final'!$A$76),"")</f>
        <v/>
      </c>
      <c r="AE36" s="265"/>
      <c r="AF36" s="265" t="str">
        <f>IF(AND('Mapa final'!$J$82="Baja",'Mapa final'!$N$82="Mayor"),CONCATENATE("R",'Mapa final'!$A$82),"")</f>
        <v/>
      </c>
      <c r="AG36" s="266"/>
      <c r="AH36" s="254" t="str">
        <f>IF(AND('Mapa final'!$J$69="Baja",'Mapa final'!$N$69="Catastrófico"),CONCATENATE("R",'Mapa final'!$A$69),"")</f>
        <v/>
      </c>
      <c r="AI36" s="255"/>
      <c r="AJ36" s="255" t="str">
        <f>IF(AND('Mapa final'!$J$76="Baja",'Mapa final'!$N$76="Catastrófico"),CONCATENATE("R",'Mapa final'!$A$76),"")</f>
        <v/>
      </c>
      <c r="AK36" s="255"/>
      <c r="AL36" s="255" t="str">
        <f>IF(AND('Mapa final'!$J$82="Baja",'Mapa final'!$N$82="Catastrófico"),CONCATENATE("R",'Mapa final'!$A$82),"")</f>
        <v/>
      </c>
      <c r="AM36" s="256"/>
      <c r="AN36" s="70"/>
      <c r="AO36" s="317"/>
      <c r="AP36" s="318"/>
      <c r="AQ36" s="318"/>
      <c r="AR36" s="318"/>
      <c r="AS36" s="318"/>
      <c r="AT36" s="319"/>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c r="BY36" s="70"/>
      <c r="BZ36" s="70"/>
      <c r="CA36" s="70"/>
      <c r="CB36" s="70"/>
    </row>
    <row r="37" spans="1:80" ht="15.75" thickBot="1" x14ac:dyDescent="0.3">
      <c r="A37" s="70"/>
      <c r="B37" s="285"/>
      <c r="C37" s="285"/>
      <c r="D37" s="286"/>
      <c r="E37" s="280"/>
      <c r="F37" s="281"/>
      <c r="G37" s="281"/>
      <c r="H37" s="281"/>
      <c r="I37" s="281"/>
      <c r="J37" s="239"/>
      <c r="K37" s="240"/>
      <c r="L37" s="240"/>
      <c r="M37" s="240"/>
      <c r="N37" s="240"/>
      <c r="O37" s="241"/>
      <c r="P37" s="249"/>
      <c r="Q37" s="249"/>
      <c r="R37" s="249"/>
      <c r="S37" s="249"/>
      <c r="T37" s="249"/>
      <c r="U37" s="250"/>
      <c r="V37" s="248"/>
      <c r="W37" s="249"/>
      <c r="X37" s="249"/>
      <c r="Y37" s="249"/>
      <c r="Z37" s="249"/>
      <c r="AA37" s="250"/>
      <c r="AB37" s="267"/>
      <c r="AC37" s="268"/>
      <c r="AD37" s="268"/>
      <c r="AE37" s="268"/>
      <c r="AF37" s="268"/>
      <c r="AG37" s="269"/>
      <c r="AH37" s="257"/>
      <c r="AI37" s="258"/>
      <c r="AJ37" s="258"/>
      <c r="AK37" s="258"/>
      <c r="AL37" s="258"/>
      <c r="AM37" s="259"/>
      <c r="AN37" s="70"/>
      <c r="AO37" s="320"/>
      <c r="AP37" s="321"/>
      <c r="AQ37" s="321"/>
      <c r="AR37" s="321"/>
      <c r="AS37" s="321"/>
      <c r="AT37" s="322"/>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c r="BY37" s="70"/>
      <c r="BZ37" s="70"/>
      <c r="CA37" s="70"/>
      <c r="CB37" s="70"/>
    </row>
    <row r="38" spans="1:80" x14ac:dyDescent="0.25">
      <c r="A38" s="70"/>
      <c r="B38" s="285"/>
      <c r="C38" s="285"/>
      <c r="D38" s="286"/>
      <c r="E38" s="274" t="s">
        <v>109</v>
      </c>
      <c r="F38" s="275"/>
      <c r="G38" s="275"/>
      <c r="H38" s="275"/>
      <c r="I38" s="276"/>
      <c r="J38" s="242" t="str">
        <f>IF(AND('Mapa final'!$J$9="Muy Baja",'Mapa final'!$N$9="Leve"),CONCATENATE("R",'Mapa final'!$A$9),"")</f>
        <v/>
      </c>
      <c r="K38" s="243"/>
      <c r="L38" s="243" t="str">
        <f>IF(AND('Mapa final'!$J$15="Muy Baja",'Mapa final'!$N$15="Leve"),CONCATENATE("R",'Mapa final'!$A$15),"")</f>
        <v/>
      </c>
      <c r="M38" s="243"/>
      <c r="N38" s="243" t="str">
        <f>IF(AND('Mapa final'!$J$21="Muy Baja",'Mapa final'!$N$21="Leve"),CONCATENATE("R",'Mapa final'!$A$21),"")</f>
        <v/>
      </c>
      <c r="O38" s="244"/>
      <c r="P38" s="242" t="str">
        <f>IF(AND('Mapa final'!$J$9="Muy Baja",'Mapa final'!$N$9="Menor"),CONCATENATE("R",'Mapa final'!$A$9),"")</f>
        <v/>
      </c>
      <c r="Q38" s="243"/>
      <c r="R38" s="243" t="str">
        <f>IF(AND('Mapa final'!$J$15="Muy Baja",'Mapa final'!$N$15="Menor"),CONCATENATE("R",'Mapa final'!$A$15),"")</f>
        <v/>
      </c>
      <c r="S38" s="243"/>
      <c r="T38" s="243" t="str">
        <f>IF(AND('Mapa final'!$J$21="Muy Baja",'Mapa final'!$N$21="Menor"),CONCATENATE("R",'Mapa final'!$A$21),"")</f>
        <v/>
      </c>
      <c r="U38" s="244"/>
      <c r="V38" s="251" t="str">
        <f>IF(AND('Mapa final'!$J$9="Muy Baja",'Mapa final'!$N$9="Moderado"),CONCATENATE("R",'Mapa final'!$A$9),"")</f>
        <v/>
      </c>
      <c r="W38" s="252"/>
      <c r="X38" s="252" t="str">
        <f>IF(AND('Mapa final'!$J$15="Muy Baja",'Mapa final'!$N$15="Moderado"),CONCATENATE("R",'Mapa final'!$A$15),"")</f>
        <v/>
      </c>
      <c r="Y38" s="252"/>
      <c r="Z38" s="252" t="str">
        <f>IF(AND('Mapa final'!$J$21="Muy Baja",'Mapa final'!$N$21="Moderado"),CONCATENATE("R",'Mapa final'!$A$21),"")</f>
        <v/>
      </c>
      <c r="AA38" s="253"/>
      <c r="AB38" s="270" t="str">
        <f>IF(AND('Mapa final'!$J$9="Muy Baja",'Mapa final'!$N$9="Mayor"),CONCATENATE("R",'Mapa final'!$A$9),"")</f>
        <v/>
      </c>
      <c r="AC38" s="271"/>
      <c r="AD38" s="271" t="str">
        <f>IF(AND('Mapa final'!$J$15="Muy Baja",'Mapa final'!$N$15="Mayor"),CONCATENATE("R",'Mapa final'!$A$15),"")</f>
        <v/>
      </c>
      <c r="AE38" s="271"/>
      <c r="AF38" s="271" t="str">
        <f>IF(AND('Mapa final'!$J$21="Muy Baja",'Mapa final'!$N$21="Mayor"),CONCATENATE("R",'Mapa final'!$A$21),"")</f>
        <v/>
      </c>
      <c r="AG38" s="272"/>
      <c r="AH38" s="260" t="str">
        <f>IF(AND('Mapa final'!$J$9="Muy Baja",'Mapa final'!$N$9="Catastrófico"),CONCATENATE("R",'Mapa final'!$A$9),"")</f>
        <v/>
      </c>
      <c r="AI38" s="261"/>
      <c r="AJ38" s="261" t="str">
        <f>IF(AND('Mapa final'!$J$15="Muy Baja",'Mapa final'!$N$15="Catastrófico"),CONCATENATE("R",'Mapa final'!$A$15),"")</f>
        <v/>
      </c>
      <c r="AK38" s="261"/>
      <c r="AL38" s="261" t="str">
        <f>IF(AND('Mapa final'!$J$21="Muy Baja",'Mapa final'!$N$21="Catastrófico"),CONCATENATE("R",'Mapa final'!$A$21),"")</f>
        <v/>
      </c>
      <c r="AM38" s="262"/>
      <c r="AN38" s="70"/>
      <c r="AO38" s="70"/>
      <c r="AP38" s="70"/>
      <c r="AQ38" s="70"/>
      <c r="AR38" s="70"/>
      <c r="AS38" s="70"/>
      <c r="AT38" s="7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c r="BY38" s="70"/>
      <c r="BZ38" s="70"/>
      <c r="CA38" s="70"/>
      <c r="CB38" s="70"/>
    </row>
    <row r="39" spans="1:80" x14ac:dyDescent="0.25">
      <c r="A39" s="70"/>
      <c r="B39" s="285"/>
      <c r="C39" s="285"/>
      <c r="D39" s="286"/>
      <c r="E39" s="277"/>
      <c r="F39" s="278"/>
      <c r="G39" s="278"/>
      <c r="H39" s="278"/>
      <c r="I39" s="279"/>
      <c r="J39" s="236"/>
      <c r="K39" s="237"/>
      <c r="L39" s="237"/>
      <c r="M39" s="237"/>
      <c r="N39" s="237"/>
      <c r="O39" s="238"/>
      <c r="P39" s="236"/>
      <c r="Q39" s="237"/>
      <c r="R39" s="237"/>
      <c r="S39" s="237"/>
      <c r="T39" s="237"/>
      <c r="U39" s="238"/>
      <c r="V39" s="245"/>
      <c r="W39" s="246"/>
      <c r="X39" s="246"/>
      <c r="Y39" s="246"/>
      <c r="Z39" s="246"/>
      <c r="AA39" s="247"/>
      <c r="AB39" s="263"/>
      <c r="AC39" s="264"/>
      <c r="AD39" s="264"/>
      <c r="AE39" s="264"/>
      <c r="AF39" s="264"/>
      <c r="AG39" s="266"/>
      <c r="AH39" s="254"/>
      <c r="AI39" s="255"/>
      <c r="AJ39" s="255"/>
      <c r="AK39" s="255"/>
      <c r="AL39" s="255"/>
      <c r="AM39" s="256"/>
      <c r="AN39" s="70"/>
      <c r="AO39" s="70"/>
      <c r="AP39" s="70"/>
      <c r="AQ39" s="70"/>
      <c r="AR39" s="70"/>
      <c r="AS39" s="70"/>
      <c r="AT39" s="7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c r="BY39" s="70"/>
      <c r="BZ39" s="70"/>
      <c r="CA39" s="70"/>
      <c r="CB39" s="70"/>
    </row>
    <row r="40" spans="1:80" x14ac:dyDescent="0.25">
      <c r="A40" s="70"/>
      <c r="B40" s="285"/>
      <c r="C40" s="285"/>
      <c r="D40" s="286"/>
      <c r="E40" s="277"/>
      <c r="F40" s="278"/>
      <c r="G40" s="278"/>
      <c r="H40" s="278"/>
      <c r="I40" s="279"/>
      <c r="J40" s="236" t="str">
        <f>IF(AND('Mapa final'!$J$27="Muy Baja",'Mapa final'!$N$27="Leve"),CONCATENATE("R",'Mapa final'!$A$27),"")</f>
        <v/>
      </c>
      <c r="K40" s="237"/>
      <c r="L40" s="237" t="str">
        <f>IF(AND('Mapa final'!$J$39="Muy Baja",'Mapa final'!$N$39="Leve"),CONCATENATE("R",'Mapa final'!$A$39),"")</f>
        <v/>
      </c>
      <c r="M40" s="237"/>
      <c r="N40" s="237" t="str">
        <f>IF(AND('Mapa final'!$J$45="Muy Baja",'Mapa final'!$N$45="Leve"),CONCATENATE("R",'Mapa final'!$A$45),"")</f>
        <v/>
      </c>
      <c r="O40" s="238"/>
      <c r="P40" s="236" t="str">
        <f>IF(AND('Mapa final'!$J$27="Muy Baja",'Mapa final'!$N$27="Menor"),CONCATENATE("R",'Mapa final'!$A$27),"")</f>
        <v/>
      </c>
      <c r="Q40" s="237"/>
      <c r="R40" s="237" t="str">
        <f>IF(AND('Mapa final'!$J$39="Muy Baja",'Mapa final'!$N$39="Menor"),CONCATENATE("R",'Mapa final'!$A$39),"")</f>
        <v/>
      </c>
      <c r="S40" s="237"/>
      <c r="T40" s="237" t="str">
        <f>IF(AND('Mapa final'!$J$45="Muy Baja",'Mapa final'!$N$45="Menor"),CONCATENATE("R",'Mapa final'!$A$45),"")</f>
        <v/>
      </c>
      <c r="U40" s="238"/>
      <c r="V40" s="245" t="str">
        <f>IF(AND('Mapa final'!$J$27="Muy Baja",'Mapa final'!$N$27="Moderado"),CONCATENATE("R",'Mapa final'!$A$27),"")</f>
        <v/>
      </c>
      <c r="W40" s="246"/>
      <c r="X40" s="246" t="str">
        <f>IF(AND('Mapa final'!$J$39="Muy Baja",'Mapa final'!$N$39="Moderado"),CONCATENATE("R",'Mapa final'!$A$39),"")</f>
        <v/>
      </c>
      <c r="Y40" s="246"/>
      <c r="Z40" s="246" t="str">
        <f>IF(AND('Mapa final'!$J$45="Muy Baja",'Mapa final'!$N$45="Moderado"),CONCATENATE("R",'Mapa final'!$A$45),"")</f>
        <v/>
      </c>
      <c r="AA40" s="247"/>
      <c r="AB40" s="263" t="str">
        <f>IF(AND('Mapa final'!$J$27="Muy Baja",'Mapa final'!$N$27="Mayor"),CONCATENATE("R",'Mapa final'!$A$27),"")</f>
        <v/>
      </c>
      <c r="AC40" s="264"/>
      <c r="AD40" s="265" t="str">
        <f>IF(AND('Mapa final'!$J$39="Muy Baja",'Mapa final'!$N$39="Mayor"),CONCATENATE("R",'Mapa final'!$A$39),"")</f>
        <v/>
      </c>
      <c r="AE40" s="265"/>
      <c r="AF40" s="265" t="str">
        <f>IF(AND('Mapa final'!$J$45="Muy Baja",'Mapa final'!$N$45="Mayor"),CONCATENATE("R",'Mapa final'!$A$45),"")</f>
        <v/>
      </c>
      <c r="AG40" s="266"/>
      <c r="AH40" s="254" t="str">
        <f>IF(AND('Mapa final'!$J$27="Muy Baja",'Mapa final'!$N$27="Catastrófico"),CONCATENATE("R",'Mapa final'!$A$27),"")</f>
        <v/>
      </c>
      <c r="AI40" s="255"/>
      <c r="AJ40" s="255" t="str">
        <f>IF(AND('Mapa final'!$J$39="Muy Baja",'Mapa final'!$N$39="Catastrófico"),CONCATENATE("R",'Mapa final'!$A$39),"")</f>
        <v/>
      </c>
      <c r="AK40" s="255"/>
      <c r="AL40" s="255" t="str">
        <f>IF(AND('Mapa final'!$J$45="Muy Baja",'Mapa final'!$N$45="Catastrófico"),CONCATENATE("R",'Mapa final'!$A$45),"")</f>
        <v/>
      </c>
      <c r="AM40" s="256"/>
      <c r="AN40" s="70"/>
      <c r="AO40" s="70"/>
      <c r="AP40" s="70"/>
      <c r="AQ40" s="70"/>
      <c r="AR40" s="70"/>
      <c r="AS40" s="70"/>
      <c r="AT40" s="7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c r="BY40" s="70"/>
      <c r="BZ40" s="70"/>
      <c r="CA40" s="70"/>
      <c r="CB40" s="70"/>
    </row>
    <row r="41" spans="1:80" x14ac:dyDescent="0.25">
      <c r="A41" s="70"/>
      <c r="B41" s="285"/>
      <c r="C41" s="285"/>
      <c r="D41" s="286"/>
      <c r="E41" s="277"/>
      <c r="F41" s="278"/>
      <c r="G41" s="278"/>
      <c r="H41" s="278"/>
      <c r="I41" s="279"/>
      <c r="J41" s="236"/>
      <c r="K41" s="237"/>
      <c r="L41" s="237"/>
      <c r="M41" s="237"/>
      <c r="N41" s="237"/>
      <c r="O41" s="238"/>
      <c r="P41" s="236"/>
      <c r="Q41" s="237"/>
      <c r="R41" s="237"/>
      <c r="S41" s="237"/>
      <c r="T41" s="237"/>
      <c r="U41" s="238"/>
      <c r="V41" s="245"/>
      <c r="W41" s="246"/>
      <c r="X41" s="246"/>
      <c r="Y41" s="246"/>
      <c r="Z41" s="246"/>
      <c r="AA41" s="247"/>
      <c r="AB41" s="263"/>
      <c r="AC41" s="264"/>
      <c r="AD41" s="265"/>
      <c r="AE41" s="265"/>
      <c r="AF41" s="265"/>
      <c r="AG41" s="266"/>
      <c r="AH41" s="254"/>
      <c r="AI41" s="255"/>
      <c r="AJ41" s="255"/>
      <c r="AK41" s="255"/>
      <c r="AL41" s="255"/>
      <c r="AM41" s="256"/>
      <c r="AN41" s="70"/>
      <c r="AO41" s="70"/>
      <c r="AP41" s="70"/>
      <c r="AQ41" s="70"/>
      <c r="AR41" s="70"/>
      <c r="AS41" s="70"/>
      <c r="AT41" s="7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c r="BY41" s="70"/>
      <c r="BZ41" s="70"/>
      <c r="CA41" s="70"/>
      <c r="CB41" s="70"/>
    </row>
    <row r="42" spans="1:80" x14ac:dyDescent="0.25">
      <c r="A42" s="70"/>
      <c r="B42" s="285"/>
      <c r="C42" s="285"/>
      <c r="D42" s="286"/>
      <c r="E42" s="277"/>
      <c r="F42" s="278"/>
      <c r="G42" s="278"/>
      <c r="H42" s="278"/>
      <c r="I42" s="279"/>
      <c r="J42" s="236" t="str">
        <f>IF(AND('Mapa final'!$J$51="Muy Baja",'Mapa final'!$N$51="Leve"),CONCATENATE("R",'Mapa final'!$A$51),"")</f>
        <v/>
      </c>
      <c r="K42" s="237"/>
      <c r="L42" s="237" t="str">
        <f>IF(AND('Mapa final'!$J$57="Muy Baja",'Mapa final'!$N$57="Leve"),CONCATENATE("R",'Mapa final'!$A$57),"")</f>
        <v/>
      </c>
      <c r="M42" s="237"/>
      <c r="N42" s="237" t="str">
        <f>IF(AND('Mapa final'!$J$63="Muy Baja",'Mapa final'!$N$63="Leve"),CONCATENATE("R",'Mapa final'!$A$63),"")</f>
        <v/>
      </c>
      <c r="O42" s="238"/>
      <c r="P42" s="236" t="str">
        <f>IF(AND('Mapa final'!$J$51="Muy Baja",'Mapa final'!$N$51="Menor"),CONCATENATE("R",'Mapa final'!$A$51),"")</f>
        <v/>
      </c>
      <c r="Q42" s="237"/>
      <c r="R42" s="237" t="str">
        <f>IF(AND('Mapa final'!$J$57="Muy Baja",'Mapa final'!$N$57="Menor"),CONCATENATE("R",'Mapa final'!$A$57),"")</f>
        <v/>
      </c>
      <c r="S42" s="237"/>
      <c r="T42" s="237" t="str">
        <f>IF(AND('Mapa final'!$J$63="Muy Baja",'Mapa final'!$N$63="Menor"),CONCATENATE("R",'Mapa final'!$A$63),"")</f>
        <v/>
      </c>
      <c r="U42" s="238"/>
      <c r="V42" s="245" t="str">
        <f>IF(AND('Mapa final'!$J$51="Muy Baja",'Mapa final'!$N$51="Moderado"),CONCATENATE("R",'Mapa final'!$A$51),"")</f>
        <v/>
      </c>
      <c r="W42" s="246"/>
      <c r="X42" s="246" t="str">
        <f>IF(AND('Mapa final'!$J$57="Muy Baja",'Mapa final'!$N$57="Moderado"),CONCATENATE("R",'Mapa final'!$A$57),"")</f>
        <v/>
      </c>
      <c r="Y42" s="246"/>
      <c r="Z42" s="246" t="str">
        <f>IF(AND('Mapa final'!$J$63="Muy Baja",'Mapa final'!$N$63="Moderado"),CONCATENATE("R",'Mapa final'!$A$63),"")</f>
        <v/>
      </c>
      <c r="AA42" s="247"/>
      <c r="AB42" s="263" t="str">
        <f>IF(AND('Mapa final'!$J$51="Muy Baja",'Mapa final'!$N$51="Mayor"),CONCATENATE("R",'Mapa final'!$A$51),"")</f>
        <v/>
      </c>
      <c r="AC42" s="264"/>
      <c r="AD42" s="265" t="str">
        <f>IF(AND('Mapa final'!$J$57="Muy Baja",'Mapa final'!$N$57="Mayor"),CONCATENATE("R",'Mapa final'!$A$57),"")</f>
        <v/>
      </c>
      <c r="AE42" s="265"/>
      <c r="AF42" s="265" t="str">
        <f>IF(AND('Mapa final'!$J$63="Muy Baja",'Mapa final'!$N$63="Mayor"),CONCATENATE("R",'Mapa final'!$A$63),"")</f>
        <v/>
      </c>
      <c r="AG42" s="266"/>
      <c r="AH42" s="254" t="str">
        <f>IF(AND('Mapa final'!$J$51="Muy Baja",'Mapa final'!$N$51="Catastrófico"),CONCATENATE("R",'Mapa final'!$A$51),"")</f>
        <v/>
      </c>
      <c r="AI42" s="255"/>
      <c r="AJ42" s="255" t="str">
        <f>IF(AND('Mapa final'!$J$57="Muy Baja",'Mapa final'!$N$57="Catastrófico"),CONCATENATE("R",'Mapa final'!$A$57),"")</f>
        <v/>
      </c>
      <c r="AK42" s="255"/>
      <c r="AL42" s="255" t="str">
        <f>IF(AND('Mapa final'!$J$63="Muy Baja",'Mapa final'!$N$63="Catastrófico"),CONCATENATE("R",'Mapa final'!$A$63),"")</f>
        <v/>
      </c>
      <c r="AM42" s="256"/>
      <c r="AN42" s="70"/>
      <c r="AO42" s="70"/>
      <c r="AP42" s="70"/>
      <c r="AQ42" s="70"/>
      <c r="AR42" s="70"/>
      <c r="AS42" s="70"/>
      <c r="AT42" s="7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c r="BY42" s="70"/>
      <c r="BZ42" s="70"/>
      <c r="CA42" s="70"/>
      <c r="CB42" s="70"/>
    </row>
    <row r="43" spans="1:80" x14ac:dyDescent="0.25">
      <c r="A43" s="70"/>
      <c r="B43" s="285"/>
      <c r="C43" s="285"/>
      <c r="D43" s="286"/>
      <c r="E43" s="277"/>
      <c r="F43" s="278"/>
      <c r="G43" s="278"/>
      <c r="H43" s="278"/>
      <c r="I43" s="279"/>
      <c r="J43" s="236"/>
      <c r="K43" s="237"/>
      <c r="L43" s="237"/>
      <c r="M43" s="237"/>
      <c r="N43" s="237"/>
      <c r="O43" s="238"/>
      <c r="P43" s="236"/>
      <c r="Q43" s="237"/>
      <c r="R43" s="237"/>
      <c r="S43" s="237"/>
      <c r="T43" s="237"/>
      <c r="U43" s="238"/>
      <c r="V43" s="245"/>
      <c r="W43" s="246"/>
      <c r="X43" s="246"/>
      <c r="Y43" s="246"/>
      <c r="Z43" s="246"/>
      <c r="AA43" s="247"/>
      <c r="AB43" s="263"/>
      <c r="AC43" s="264"/>
      <c r="AD43" s="265"/>
      <c r="AE43" s="265"/>
      <c r="AF43" s="265"/>
      <c r="AG43" s="266"/>
      <c r="AH43" s="254"/>
      <c r="AI43" s="255"/>
      <c r="AJ43" s="255"/>
      <c r="AK43" s="255"/>
      <c r="AL43" s="255"/>
      <c r="AM43" s="256"/>
      <c r="AN43" s="70"/>
      <c r="AO43" s="70"/>
      <c r="AP43" s="70"/>
      <c r="AQ43" s="70"/>
      <c r="AR43" s="70"/>
      <c r="AS43" s="70"/>
      <c r="AT43" s="7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c r="BY43" s="70"/>
      <c r="BZ43" s="70"/>
      <c r="CA43" s="70"/>
      <c r="CB43" s="70"/>
    </row>
    <row r="44" spans="1:80" x14ac:dyDescent="0.25">
      <c r="A44" s="70"/>
      <c r="B44" s="285"/>
      <c r="C44" s="285"/>
      <c r="D44" s="286"/>
      <c r="E44" s="277"/>
      <c r="F44" s="278"/>
      <c r="G44" s="278"/>
      <c r="H44" s="278"/>
      <c r="I44" s="279"/>
      <c r="J44" s="236" t="str">
        <f>IF(AND('Mapa final'!$J$69="Muy Baja",'Mapa final'!$N$69="Leve"),CONCATENATE("R",'Mapa final'!$A$69),"")</f>
        <v/>
      </c>
      <c r="K44" s="237"/>
      <c r="L44" s="237" t="str">
        <f>IF(AND('Mapa final'!$J$76="Muy Baja",'Mapa final'!$N$76="Leve"),CONCATENATE("R",'Mapa final'!$A$76),"")</f>
        <v/>
      </c>
      <c r="M44" s="237"/>
      <c r="N44" s="237" t="str">
        <f>IF(AND('Mapa final'!$J$82="Muy Baja",'Mapa final'!$N$82="Leve"),CONCATENATE("R",'Mapa final'!$A$82),"")</f>
        <v/>
      </c>
      <c r="O44" s="238"/>
      <c r="P44" s="236" t="str">
        <f>IF(AND('Mapa final'!$J$69="Muy Baja",'Mapa final'!$N$69="Menor"),CONCATENATE("R",'Mapa final'!$A$69),"")</f>
        <v/>
      </c>
      <c r="Q44" s="237"/>
      <c r="R44" s="237" t="str">
        <f>IF(AND('Mapa final'!$J$76="Muy Baja",'Mapa final'!$N$76="Menor"),CONCATENATE("R",'Mapa final'!$A$76),"")</f>
        <v/>
      </c>
      <c r="S44" s="237"/>
      <c r="T44" s="237" t="str">
        <f>IF(AND('Mapa final'!$J$82="Muy Baja",'Mapa final'!$N$82="Menor"),CONCATENATE("R",'Mapa final'!$A$82),"")</f>
        <v/>
      </c>
      <c r="U44" s="238"/>
      <c r="V44" s="245" t="str">
        <f>IF(AND('Mapa final'!$J$69="Muy Baja",'Mapa final'!$N$69="Moderado"),CONCATENATE("R",'Mapa final'!$A$69),"")</f>
        <v/>
      </c>
      <c r="W44" s="246"/>
      <c r="X44" s="246" t="str">
        <f>IF(AND('Mapa final'!$J$76="Muy Baja",'Mapa final'!$N$76="Moderado"),CONCATENATE("R",'Mapa final'!$A$76),"")</f>
        <v/>
      </c>
      <c r="Y44" s="246"/>
      <c r="Z44" s="246" t="str">
        <f>IF(AND('Mapa final'!$J$82="Muy Baja",'Mapa final'!$N$82="Moderado"),CONCATENATE("R",'Mapa final'!$A$82),"")</f>
        <v/>
      </c>
      <c r="AA44" s="247"/>
      <c r="AB44" s="263" t="str">
        <f>IF(AND('Mapa final'!$J$69="Muy Baja",'Mapa final'!$N$69="Mayor"),CONCATENATE("R",'Mapa final'!$A$69),"")</f>
        <v/>
      </c>
      <c r="AC44" s="264"/>
      <c r="AD44" s="265" t="str">
        <f>IF(AND('Mapa final'!$J$76="Muy Baja",'Mapa final'!$N$76="Mayor"),CONCATENATE("R",'Mapa final'!$A$76),"")</f>
        <v/>
      </c>
      <c r="AE44" s="265"/>
      <c r="AF44" s="265" t="str">
        <f>IF(AND('Mapa final'!$J$82="Muy Baja",'Mapa final'!$N$82="Mayor"),CONCATENATE("R",'Mapa final'!$A$82),"")</f>
        <v/>
      </c>
      <c r="AG44" s="266"/>
      <c r="AH44" s="254" t="str">
        <f>IF(AND('Mapa final'!$J$69="Muy Baja",'Mapa final'!$N$69="Catastrófico"),CONCATENATE("R",'Mapa final'!$A$69),"")</f>
        <v/>
      </c>
      <c r="AI44" s="255"/>
      <c r="AJ44" s="255" t="str">
        <f>IF(AND('Mapa final'!$J$76="Muy Baja",'Mapa final'!$N$76="Catastrófico"),CONCATENATE("R",'Mapa final'!$A$76),"")</f>
        <v/>
      </c>
      <c r="AK44" s="255"/>
      <c r="AL44" s="255" t="str">
        <f>IF(AND('Mapa final'!$J$82="Muy Baja",'Mapa final'!$N$82="Catastrófico"),CONCATENATE("R",'Mapa final'!$A$82),"")</f>
        <v/>
      </c>
      <c r="AM44" s="256"/>
      <c r="AN44" s="70"/>
      <c r="AO44" s="70"/>
      <c r="AP44" s="70"/>
      <c r="AQ44" s="70"/>
      <c r="AR44" s="70"/>
      <c r="AS44" s="70"/>
      <c r="AT44" s="7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c r="BY44" s="70"/>
      <c r="BZ44" s="70"/>
      <c r="CA44" s="70"/>
      <c r="CB44" s="70"/>
    </row>
    <row r="45" spans="1:80" ht="15.75" thickBot="1" x14ac:dyDescent="0.3">
      <c r="A45" s="70"/>
      <c r="B45" s="285"/>
      <c r="C45" s="285"/>
      <c r="D45" s="286"/>
      <c r="E45" s="280"/>
      <c r="F45" s="281"/>
      <c r="G45" s="281"/>
      <c r="H45" s="281"/>
      <c r="I45" s="282"/>
      <c r="J45" s="239"/>
      <c r="K45" s="240"/>
      <c r="L45" s="240"/>
      <c r="M45" s="240"/>
      <c r="N45" s="240"/>
      <c r="O45" s="241"/>
      <c r="P45" s="239"/>
      <c r="Q45" s="240"/>
      <c r="R45" s="240"/>
      <c r="S45" s="240"/>
      <c r="T45" s="240"/>
      <c r="U45" s="241"/>
      <c r="V45" s="248"/>
      <c r="W45" s="249"/>
      <c r="X45" s="249"/>
      <c r="Y45" s="249"/>
      <c r="Z45" s="249"/>
      <c r="AA45" s="250"/>
      <c r="AB45" s="267"/>
      <c r="AC45" s="268"/>
      <c r="AD45" s="268"/>
      <c r="AE45" s="268"/>
      <c r="AF45" s="268"/>
      <c r="AG45" s="269"/>
      <c r="AH45" s="257"/>
      <c r="AI45" s="258"/>
      <c r="AJ45" s="258"/>
      <c r="AK45" s="258"/>
      <c r="AL45" s="258"/>
      <c r="AM45" s="259"/>
      <c r="AN45" s="70"/>
      <c r="AO45" s="70"/>
      <c r="AP45" s="70"/>
      <c r="AQ45" s="70"/>
      <c r="AR45" s="70"/>
      <c r="AS45" s="70"/>
      <c r="AT45" s="70"/>
      <c r="AU45" s="70"/>
      <c r="AV45" s="70"/>
      <c r="AW45" s="70"/>
      <c r="AX45" s="70"/>
      <c r="AY45" s="70"/>
      <c r="AZ45" s="70"/>
      <c r="BA45" s="70"/>
      <c r="BB45" s="70"/>
      <c r="BC45" s="70"/>
      <c r="BD45" s="70"/>
      <c r="BE45" s="70"/>
      <c r="BF45" s="70"/>
      <c r="BG45" s="70"/>
      <c r="BH45" s="70"/>
      <c r="BI45" s="70"/>
      <c r="BJ45" s="70"/>
      <c r="BK45" s="70"/>
      <c r="BL45" s="70"/>
      <c r="BM45" s="70"/>
      <c r="BN45" s="70"/>
      <c r="BO45" s="70"/>
      <c r="BP45" s="70"/>
      <c r="BQ45" s="70"/>
      <c r="BR45" s="70"/>
      <c r="BS45" s="70"/>
      <c r="BT45" s="70"/>
      <c r="BU45" s="70"/>
      <c r="BV45" s="70"/>
      <c r="BW45" s="70"/>
      <c r="BX45" s="70"/>
      <c r="BY45" s="70"/>
      <c r="BZ45" s="70"/>
      <c r="CA45" s="70"/>
      <c r="CB45" s="70"/>
    </row>
    <row r="46" spans="1:80" x14ac:dyDescent="0.25">
      <c r="A46" s="70"/>
      <c r="B46" s="70"/>
      <c r="C46" s="70"/>
      <c r="D46" s="70"/>
      <c r="E46" s="70"/>
      <c r="F46" s="70"/>
      <c r="G46" s="70"/>
      <c r="H46" s="70"/>
      <c r="I46" s="70"/>
      <c r="J46" s="274" t="s">
        <v>108</v>
      </c>
      <c r="K46" s="275"/>
      <c r="L46" s="275"/>
      <c r="M46" s="275"/>
      <c r="N46" s="275"/>
      <c r="O46" s="276"/>
      <c r="P46" s="274" t="s">
        <v>107</v>
      </c>
      <c r="Q46" s="275"/>
      <c r="R46" s="275"/>
      <c r="S46" s="275"/>
      <c r="T46" s="275"/>
      <c r="U46" s="276"/>
      <c r="V46" s="274" t="s">
        <v>106</v>
      </c>
      <c r="W46" s="275"/>
      <c r="X46" s="275"/>
      <c r="Y46" s="275"/>
      <c r="Z46" s="275"/>
      <c r="AA46" s="276"/>
      <c r="AB46" s="274" t="s">
        <v>105</v>
      </c>
      <c r="AC46" s="284"/>
      <c r="AD46" s="275"/>
      <c r="AE46" s="275"/>
      <c r="AF46" s="275"/>
      <c r="AG46" s="276"/>
      <c r="AH46" s="274" t="s">
        <v>104</v>
      </c>
      <c r="AI46" s="275"/>
      <c r="AJ46" s="275"/>
      <c r="AK46" s="275"/>
      <c r="AL46" s="275"/>
      <c r="AM46" s="276"/>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row>
    <row r="47" spans="1:80" x14ac:dyDescent="0.25">
      <c r="A47" s="70"/>
      <c r="B47" s="70"/>
      <c r="C47" s="70"/>
      <c r="D47" s="70"/>
      <c r="E47" s="70"/>
      <c r="F47" s="70"/>
      <c r="G47" s="70"/>
      <c r="H47" s="70"/>
      <c r="I47" s="70"/>
      <c r="J47" s="277"/>
      <c r="K47" s="278"/>
      <c r="L47" s="278"/>
      <c r="M47" s="278"/>
      <c r="N47" s="278"/>
      <c r="O47" s="279"/>
      <c r="P47" s="277"/>
      <c r="Q47" s="278"/>
      <c r="R47" s="278"/>
      <c r="S47" s="278"/>
      <c r="T47" s="278"/>
      <c r="U47" s="279"/>
      <c r="V47" s="277"/>
      <c r="W47" s="278"/>
      <c r="X47" s="278"/>
      <c r="Y47" s="278"/>
      <c r="Z47" s="278"/>
      <c r="AA47" s="279"/>
      <c r="AB47" s="277"/>
      <c r="AC47" s="278"/>
      <c r="AD47" s="278"/>
      <c r="AE47" s="278"/>
      <c r="AF47" s="278"/>
      <c r="AG47" s="279"/>
      <c r="AH47" s="277"/>
      <c r="AI47" s="278"/>
      <c r="AJ47" s="278"/>
      <c r="AK47" s="278"/>
      <c r="AL47" s="278"/>
      <c r="AM47" s="279"/>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row>
    <row r="48" spans="1:80" x14ac:dyDescent="0.25">
      <c r="A48" s="70"/>
      <c r="B48" s="70"/>
      <c r="C48" s="70"/>
      <c r="D48" s="70"/>
      <c r="E48" s="70"/>
      <c r="F48" s="70"/>
      <c r="G48" s="70"/>
      <c r="H48" s="70"/>
      <c r="I48" s="70"/>
      <c r="J48" s="277"/>
      <c r="K48" s="278"/>
      <c r="L48" s="278"/>
      <c r="M48" s="278"/>
      <c r="N48" s="278"/>
      <c r="O48" s="279"/>
      <c r="P48" s="277"/>
      <c r="Q48" s="278"/>
      <c r="R48" s="278"/>
      <c r="S48" s="278"/>
      <c r="T48" s="278"/>
      <c r="U48" s="279"/>
      <c r="V48" s="277"/>
      <c r="W48" s="278"/>
      <c r="X48" s="278"/>
      <c r="Y48" s="278"/>
      <c r="Z48" s="278"/>
      <c r="AA48" s="279"/>
      <c r="AB48" s="277"/>
      <c r="AC48" s="278"/>
      <c r="AD48" s="278"/>
      <c r="AE48" s="278"/>
      <c r="AF48" s="278"/>
      <c r="AG48" s="279"/>
      <c r="AH48" s="277"/>
      <c r="AI48" s="278"/>
      <c r="AJ48" s="278"/>
      <c r="AK48" s="278"/>
      <c r="AL48" s="278"/>
      <c r="AM48" s="279"/>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row>
    <row r="49" spans="1:80" x14ac:dyDescent="0.25">
      <c r="A49" s="70"/>
      <c r="B49" s="70"/>
      <c r="C49" s="70"/>
      <c r="D49" s="70"/>
      <c r="E49" s="70"/>
      <c r="F49" s="70"/>
      <c r="G49" s="70"/>
      <c r="H49" s="70"/>
      <c r="I49" s="70"/>
      <c r="J49" s="277"/>
      <c r="K49" s="278"/>
      <c r="L49" s="278"/>
      <c r="M49" s="278"/>
      <c r="N49" s="278"/>
      <c r="O49" s="279"/>
      <c r="P49" s="277"/>
      <c r="Q49" s="278"/>
      <c r="R49" s="278"/>
      <c r="S49" s="278"/>
      <c r="T49" s="278"/>
      <c r="U49" s="279"/>
      <c r="V49" s="277"/>
      <c r="W49" s="278"/>
      <c r="X49" s="278"/>
      <c r="Y49" s="278"/>
      <c r="Z49" s="278"/>
      <c r="AA49" s="279"/>
      <c r="AB49" s="277"/>
      <c r="AC49" s="278"/>
      <c r="AD49" s="278"/>
      <c r="AE49" s="278"/>
      <c r="AF49" s="278"/>
      <c r="AG49" s="279"/>
      <c r="AH49" s="277"/>
      <c r="AI49" s="278"/>
      <c r="AJ49" s="278"/>
      <c r="AK49" s="278"/>
      <c r="AL49" s="278"/>
      <c r="AM49" s="279"/>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row>
    <row r="50" spans="1:80" x14ac:dyDescent="0.25">
      <c r="A50" s="70"/>
      <c r="B50" s="70"/>
      <c r="C50" s="70"/>
      <c r="D50" s="70"/>
      <c r="E50" s="70"/>
      <c r="F50" s="70"/>
      <c r="G50" s="70"/>
      <c r="H50" s="70"/>
      <c r="I50" s="70"/>
      <c r="J50" s="277"/>
      <c r="K50" s="278"/>
      <c r="L50" s="278"/>
      <c r="M50" s="278"/>
      <c r="N50" s="278"/>
      <c r="O50" s="279"/>
      <c r="P50" s="277"/>
      <c r="Q50" s="278"/>
      <c r="R50" s="278"/>
      <c r="S50" s="278"/>
      <c r="T50" s="278"/>
      <c r="U50" s="279"/>
      <c r="V50" s="277"/>
      <c r="W50" s="278"/>
      <c r="X50" s="278"/>
      <c r="Y50" s="278"/>
      <c r="Z50" s="278"/>
      <c r="AA50" s="279"/>
      <c r="AB50" s="277"/>
      <c r="AC50" s="278"/>
      <c r="AD50" s="278"/>
      <c r="AE50" s="278"/>
      <c r="AF50" s="278"/>
      <c r="AG50" s="279"/>
      <c r="AH50" s="277"/>
      <c r="AI50" s="278"/>
      <c r="AJ50" s="278"/>
      <c r="AK50" s="278"/>
      <c r="AL50" s="278"/>
      <c r="AM50" s="279"/>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row>
    <row r="51" spans="1:80" ht="15.75" thickBot="1" x14ac:dyDescent="0.3">
      <c r="A51" s="70"/>
      <c r="B51" s="70"/>
      <c r="C51" s="70"/>
      <c r="D51" s="70"/>
      <c r="E51" s="70"/>
      <c r="F51" s="70"/>
      <c r="G51" s="70"/>
      <c r="H51" s="70"/>
      <c r="I51" s="70"/>
      <c r="J51" s="280"/>
      <c r="K51" s="281"/>
      <c r="L51" s="281"/>
      <c r="M51" s="281"/>
      <c r="N51" s="281"/>
      <c r="O51" s="282"/>
      <c r="P51" s="280"/>
      <c r="Q51" s="281"/>
      <c r="R51" s="281"/>
      <c r="S51" s="281"/>
      <c r="T51" s="281"/>
      <c r="U51" s="282"/>
      <c r="V51" s="280"/>
      <c r="W51" s="281"/>
      <c r="X51" s="281"/>
      <c r="Y51" s="281"/>
      <c r="Z51" s="281"/>
      <c r="AA51" s="282"/>
      <c r="AB51" s="280"/>
      <c r="AC51" s="281"/>
      <c r="AD51" s="281"/>
      <c r="AE51" s="281"/>
      <c r="AF51" s="281"/>
      <c r="AG51" s="282"/>
      <c r="AH51" s="280"/>
      <c r="AI51" s="281"/>
      <c r="AJ51" s="281"/>
      <c r="AK51" s="281"/>
      <c r="AL51" s="281"/>
      <c r="AM51" s="282"/>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row>
    <row r="52" spans="1:80" x14ac:dyDescent="0.25">
      <c r="A52" s="70"/>
      <c r="B52" s="70"/>
      <c r="C52" s="70"/>
      <c r="D52" s="70"/>
      <c r="E52" s="70"/>
      <c r="F52" s="70"/>
      <c r="G52" s="70"/>
      <c r="H52" s="70"/>
      <c r="I52" s="70"/>
      <c r="J52" s="70"/>
      <c r="K52" s="70"/>
      <c r="L52" s="70"/>
      <c r="M52" s="70"/>
      <c r="N52" s="70"/>
      <c r="O52" s="70"/>
      <c r="P52" s="70"/>
      <c r="Q52" s="70"/>
      <c r="R52" s="70"/>
      <c r="S52" s="70"/>
      <c r="T52" s="70"/>
      <c r="U52" s="70"/>
      <c r="V52" s="70"/>
      <c r="W52" s="70"/>
      <c r="X52" s="70"/>
      <c r="Y52" s="70"/>
      <c r="Z52" s="70"/>
      <c r="AA52" s="70"/>
      <c r="AB52" s="70"/>
      <c r="AC52" s="70"/>
      <c r="AD52" s="70"/>
      <c r="AE52" s="70"/>
      <c r="AF52" s="70"/>
      <c r="AG52" s="70"/>
      <c r="AH52" s="70"/>
      <c r="AI52" s="70"/>
      <c r="AJ52" s="70"/>
      <c r="AK52" s="70"/>
      <c r="AL52" s="70"/>
      <c r="AM52" s="70"/>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row>
    <row r="53" spans="1:80" ht="15" customHeight="1" x14ac:dyDescent="0.25">
      <c r="A53" s="70"/>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row>
    <row r="54" spans="1:80" ht="15" customHeight="1" x14ac:dyDescent="0.25">
      <c r="A54" s="70"/>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row>
    <row r="55" spans="1:80" x14ac:dyDescent="0.25">
      <c r="A55" s="70"/>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0"/>
      <c r="AB55" s="70"/>
      <c r="AC55" s="70"/>
      <c r="AD55" s="70"/>
      <c r="AE55" s="70"/>
      <c r="AF55" s="70"/>
      <c r="AG55" s="70"/>
      <c r="AH55" s="70"/>
      <c r="AI55" s="70"/>
      <c r="AJ55" s="70"/>
      <c r="AK55" s="70"/>
      <c r="AL55" s="70"/>
      <c r="AM55" s="70"/>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row>
    <row r="56" spans="1:80" x14ac:dyDescent="0.25">
      <c r="A56" s="70"/>
      <c r="B56" s="70"/>
      <c r="C56" s="70"/>
      <c r="D56" s="70"/>
      <c r="E56" s="70"/>
      <c r="F56" s="70"/>
      <c r="G56" s="70"/>
      <c r="H56" s="70"/>
      <c r="I56" s="70"/>
      <c r="J56" s="70"/>
      <c r="K56" s="70"/>
      <c r="L56" s="70"/>
      <c r="M56" s="70"/>
      <c r="N56" s="70"/>
      <c r="O56" s="70"/>
      <c r="P56" s="70"/>
      <c r="Q56" s="70"/>
      <c r="R56" s="70"/>
      <c r="S56" s="70"/>
      <c r="T56" s="70"/>
      <c r="U56" s="70"/>
      <c r="V56" s="70"/>
      <c r="W56" s="70"/>
      <c r="X56" s="70"/>
      <c r="Y56" s="70"/>
      <c r="Z56" s="70"/>
      <c r="AA56" s="70"/>
      <c r="AB56" s="70"/>
      <c r="AC56" s="70"/>
      <c r="AD56" s="70"/>
      <c r="AE56" s="70"/>
      <c r="AF56" s="70"/>
      <c r="AG56" s="70"/>
      <c r="AH56" s="70"/>
      <c r="AI56" s="70"/>
      <c r="AJ56" s="70"/>
      <c r="AK56" s="70"/>
      <c r="AL56" s="70"/>
      <c r="AM56" s="70"/>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row>
    <row r="57" spans="1:80" x14ac:dyDescent="0.25">
      <c r="A57" s="70"/>
      <c r="B57" s="70"/>
      <c r="C57" s="70"/>
      <c r="D57" s="70"/>
      <c r="E57" s="70"/>
      <c r="F57" s="70"/>
      <c r="G57" s="70"/>
      <c r="H57" s="70"/>
      <c r="I57" s="70"/>
      <c r="J57" s="70"/>
      <c r="K57" s="70"/>
      <c r="L57" s="70"/>
      <c r="M57" s="70"/>
      <c r="N57" s="70"/>
      <c r="O57" s="70"/>
      <c r="P57" s="70"/>
      <c r="Q57" s="70"/>
      <c r="R57" s="70"/>
      <c r="S57" s="70"/>
      <c r="T57" s="70"/>
      <c r="U57" s="70"/>
      <c r="V57" s="70"/>
      <c r="W57" s="70"/>
      <c r="X57" s="70"/>
      <c r="Y57" s="70"/>
      <c r="Z57" s="70"/>
      <c r="AA57" s="70"/>
      <c r="AB57" s="70"/>
      <c r="AC57" s="70"/>
      <c r="AD57" s="70"/>
      <c r="AE57" s="70"/>
      <c r="AF57" s="70"/>
      <c r="AG57" s="70"/>
      <c r="AH57" s="70"/>
      <c r="AI57" s="70"/>
      <c r="AJ57" s="70"/>
      <c r="AK57" s="70"/>
      <c r="AL57" s="70"/>
      <c r="AM57" s="70"/>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row>
    <row r="58" spans="1:80" x14ac:dyDescent="0.25">
      <c r="A58" s="70"/>
      <c r="B58" s="70"/>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row>
    <row r="59" spans="1:80" x14ac:dyDescent="0.25">
      <c r="A59" s="70"/>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row>
    <row r="60" spans="1:80" x14ac:dyDescent="0.25">
      <c r="A60" s="70"/>
      <c r="B60" s="70"/>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row>
    <row r="61" spans="1:80" x14ac:dyDescent="0.25">
      <c r="A61" s="70"/>
      <c r="B61" s="70"/>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row>
    <row r="62" spans="1:80"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c r="BI62" s="70"/>
      <c r="BJ62" s="70"/>
      <c r="BK62" s="70"/>
      <c r="BL62" s="70"/>
      <c r="BM62" s="70"/>
      <c r="BN62" s="70"/>
      <c r="BO62" s="70"/>
      <c r="BP62" s="70"/>
      <c r="BQ62" s="70"/>
      <c r="BR62" s="70"/>
      <c r="BS62" s="70"/>
      <c r="BT62" s="70"/>
      <c r="BU62" s="70"/>
      <c r="BV62" s="70"/>
      <c r="BW62" s="70"/>
      <c r="BX62" s="70"/>
      <c r="BY62" s="70"/>
      <c r="BZ62" s="70"/>
      <c r="CA62" s="70"/>
      <c r="CB62" s="70"/>
    </row>
    <row r="63" spans="1:80" x14ac:dyDescent="0.25">
      <c r="A63" s="70"/>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0"/>
      <c r="AO63" s="70"/>
      <c r="AP63" s="70"/>
      <c r="AQ63" s="70"/>
      <c r="AR63" s="70"/>
      <c r="AS63" s="70"/>
      <c r="AT63" s="70"/>
      <c r="AU63" s="70"/>
      <c r="AV63" s="70"/>
      <c r="AW63" s="70"/>
      <c r="AX63" s="70"/>
      <c r="AY63" s="70"/>
      <c r="AZ63" s="70"/>
      <c r="BA63" s="70"/>
      <c r="BB63" s="70"/>
      <c r="BC63" s="70"/>
      <c r="BD63" s="70"/>
      <c r="BE63" s="70"/>
      <c r="BF63" s="70"/>
      <c r="BG63" s="70"/>
      <c r="BH63" s="70"/>
      <c r="BI63" s="70"/>
      <c r="BJ63" s="70"/>
      <c r="BK63" s="70"/>
      <c r="BL63" s="70"/>
      <c r="BM63" s="70"/>
      <c r="BN63" s="70"/>
      <c r="BO63" s="70"/>
      <c r="BP63" s="70"/>
      <c r="BQ63" s="70"/>
      <c r="BR63" s="70"/>
      <c r="BS63" s="70"/>
      <c r="BT63" s="70"/>
      <c r="BU63" s="70"/>
      <c r="BV63" s="70"/>
      <c r="BW63" s="70"/>
      <c r="BX63" s="70"/>
      <c r="BY63" s="70"/>
      <c r="BZ63" s="70"/>
      <c r="CA63" s="70"/>
      <c r="CB63" s="70"/>
    </row>
    <row r="64" spans="1:80" x14ac:dyDescent="0.25">
      <c r="A64" s="70"/>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0"/>
      <c r="BU64" s="70"/>
      <c r="BV64" s="70"/>
      <c r="BW64" s="70"/>
      <c r="BX64" s="70"/>
      <c r="BY64" s="70"/>
      <c r="BZ64" s="70"/>
      <c r="CA64" s="70"/>
      <c r="CB64" s="70"/>
    </row>
    <row r="65" spans="1:80"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c r="BI65" s="70"/>
      <c r="BJ65" s="70"/>
      <c r="BK65" s="70"/>
      <c r="BL65" s="70"/>
      <c r="BM65" s="70"/>
      <c r="BN65" s="70"/>
      <c r="BO65" s="70"/>
      <c r="BP65" s="70"/>
      <c r="BQ65" s="70"/>
      <c r="BR65" s="70"/>
      <c r="BS65" s="70"/>
      <c r="BT65" s="70"/>
      <c r="BU65" s="70"/>
      <c r="BV65" s="70"/>
      <c r="BW65" s="70"/>
      <c r="BX65" s="70"/>
      <c r="BY65" s="70"/>
      <c r="BZ65" s="70"/>
      <c r="CA65" s="70"/>
      <c r="CB65" s="70"/>
    </row>
    <row r="66" spans="1:80"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c r="BI66" s="70"/>
      <c r="BJ66" s="70"/>
      <c r="BK66" s="70"/>
      <c r="BL66" s="70"/>
      <c r="BM66" s="70"/>
      <c r="BN66" s="70"/>
      <c r="BO66" s="70"/>
      <c r="BP66" s="70"/>
      <c r="BQ66" s="70"/>
      <c r="BR66" s="70"/>
      <c r="BS66" s="70"/>
      <c r="BT66" s="70"/>
      <c r="BU66" s="70"/>
      <c r="BV66" s="70"/>
      <c r="BW66" s="70"/>
      <c r="BX66" s="70"/>
      <c r="BY66" s="70"/>
      <c r="BZ66" s="70"/>
      <c r="CA66" s="70"/>
      <c r="CB66" s="70"/>
    </row>
    <row r="67" spans="1:80"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c r="BI67" s="70"/>
      <c r="BJ67" s="70"/>
      <c r="BK67" s="70"/>
      <c r="BL67" s="70"/>
      <c r="BM67" s="70"/>
      <c r="BN67" s="70"/>
      <c r="BO67" s="70"/>
      <c r="BP67" s="70"/>
      <c r="BQ67" s="70"/>
      <c r="BR67" s="70"/>
      <c r="BS67" s="70"/>
      <c r="BT67" s="70"/>
      <c r="BU67" s="70"/>
      <c r="BV67" s="70"/>
      <c r="BW67" s="70"/>
      <c r="BX67" s="70"/>
      <c r="BY67" s="70"/>
      <c r="BZ67" s="70"/>
      <c r="CA67" s="70"/>
      <c r="CB67" s="70"/>
    </row>
    <row r="68" spans="1:80"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c r="BI68" s="70"/>
      <c r="BJ68" s="70"/>
      <c r="BK68" s="70"/>
      <c r="BL68" s="70"/>
      <c r="BM68" s="70"/>
      <c r="BN68" s="70"/>
      <c r="BO68" s="70"/>
      <c r="BP68" s="70"/>
      <c r="BQ68" s="70"/>
      <c r="BR68" s="70"/>
      <c r="BS68" s="70"/>
      <c r="BT68" s="70"/>
      <c r="BU68" s="70"/>
      <c r="BV68" s="70"/>
      <c r="BW68" s="70"/>
      <c r="BX68" s="70"/>
      <c r="BY68" s="70"/>
      <c r="BZ68" s="70"/>
      <c r="CA68" s="70"/>
      <c r="CB68" s="70"/>
    </row>
    <row r="69" spans="1:80"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c r="BI69" s="70"/>
      <c r="BJ69" s="70"/>
      <c r="BK69" s="70"/>
      <c r="BL69" s="70"/>
      <c r="BM69" s="70"/>
      <c r="BN69" s="70"/>
      <c r="BO69" s="70"/>
      <c r="BP69" s="70"/>
      <c r="BQ69" s="70"/>
      <c r="BR69" s="70"/>
      <c r="BS69" s="70"/>
      <c r="BT69" s="70"/>
      <c r="BU69" s="70"/>
      <c r="BV69" s="70"/>
      <c r="BW69" s="70"/>
      <c r="BX69" s="70"/>
      <c r="BY69" s="70"/>
      <c r="BZ69" s="70"/>
      <c r="CA69" s="70"/>
      <c r="CB69" s="70"/>
    </row>
    <row r="70" spans="1:80"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c r="BI70" s="70"/>
      <c r="BJ70" s="70"/>
      <c r="BK70" s="70"/>
      <c r="BL70" s="70"/>
      <c r="BM70" s="70"/>
      <c r="BN70" s="70"/>
      <c r="BO70" s="70"/>
      <c r="BP70" s="70"/>
      <c r="BQ70" s="70"/>
      <c r="BR70" s="70"/>
      <c r="BS70" s="70"/>
      <c r="BT70" s="70"/>
      <c r="BU70" s="70"/>
      <c r="BV70" s="70"/>
      <c r="BW70" s="70"/>
      <c r="BX70" s="70"/>
      <c r="BY70" s="70"/>
      <c r="BZ70" s="70"/>
      <c r="CA70" s="70"/>
      <c r="CB70" s="70"/>
    </row>
    <row r="71" spans="1:80"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c r="BI71" s="70"/>
      <c r="BJ71" s="70"/>
      <c r="BK71" s="70"/>
      <c r="BL71" s="70"/>
      <c r="BM71" s="70"/>
      <c r="BN71" s="70"/>
      <c r="BO71" s="70"/>
      <c r="BP71" s="70"/>
      <c r="BQ71" s="70"/>
      <c r="BR71" s="70"/>
      <c r="BS71" s="70"/>
      <c r="BT71" s="70"/>
      <c r="BU71" s="70"/>
      <c r="BV71" s="70"/>
      <c r="BW71" s="70"/>
      <c r="BX71" s="70"/>
      <c r="BY71" s="70"/>
      <c r="BZ71" s="70"/>
      <c r="CA71" s="70"/>
      <c r="CB71" s="70"/>
    </row>
    <row r="72" spans="1:80"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c r="BI72" s="70"/>
      <c r="BJ72" s="70"/>
      <c r="BK72" s="70"/>
      <c r="BL72" s="70"/>
      <c r="BM72" s="70"/>
      <c r="BN72" s="70"/>
      <c r="BO72" s="70"/>
      <c r="BP72" s="70"/>
      <c r="BQ72" s="70"/>
      <c r="BR72" s="70"/>
      <c r="BS72" s="70"/>
      <c r="BT72" s="70"/>
      <c r="BU72" s="70"/>
      <c r="BV72" s="70"/>
      <c r="BW72" s="70"/>
      <c r="BX72" s="70"/>
      <c r="BY72" s="70"/>
      <c r="BZ72" s="70"/>
      <c r="CA72" s="70"/>
      <c r="CB72" s="70"/>
    </row>
    <row r="73" spans="1:80"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c r="BI73" s="70"/>
      <c r="BJ73" s="70"/>
      <c r="BK73" s="70"/>
      <c r="BL73" s="70"/>
      <c r="BM73" s="70"/>
      <c r="BN73" s="70"/>
      <c r="BO73" s="70"/>
      <c r="BP73" s="70"/>
      <c r="BQ73" s="70"/>
      <c r="BR73" s="70"/>
      <c r="BS73" s="70"/>
      <c r="BT73" s="70"/>
      <c r="BU73" s="70"/>
      <c r="BV73" s="70"/>
      <c r="BW73" s="70"/>
      <c r="BX73" s="70"/>
      <c r="BY73" s="70"/>
      <c r="BZ73" s="70"/>
      <c r="CA73" s="70"/>
      <c r="CB73" s="70"/>
    </row>
    <row r="74" spans="1:80"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c r="BI74" s="70"/>
      <c r="BJ74" s="70"/>
      <c r="BK74" s="70"/>
      <c r="BL74" s="70"/>
      <c r="BM74" s="70"/>
      <c r="BN74" s="70"/>
      <c r="BO74" s="70"/>
      <c r="BP74" s="70"/>
      <c r="BQ74" s="70"/>
      <c r="BR74" s="70"/>
      <c r="BS74" s="70"/>
      <c r="BT74" s="70"/>
      <c r="BU74" s="70"/>
      <c r="BV74" s="70"/>
      <c r="BW74" s="70"/>
      <c r="BX74" s="70"/>
      <c r="BY74" s="70"/>
      <c r="BZ74" s="70"/>
      <c r="CA74" s="70"/>
      <c r="CB74" s="70"/>
    </row>
    <row r="75" spans="1:80"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c r="BI75" s="70"/>
      <c r="BJ75" s="70"/>
      <c r="BK75" s="70"/>
      <c r="BL75" s="70"/>
      <c r="BM75" s="70"/>
      <c r="BN75" s="70"/>
      <c r="BO75" s="70"/>
      <c r="BP75" s="70"/>
      <c r="BQ75" s="70"/>
      <c r="BR75" s="70"/>
      <c r="BS75" s="70"/>
      <c r="BT75" s="70"/>
      <c r="BU75" s="70"/>
      <c r="BV75" s="70"/>
      <c r="BW75" s="70"/>
      <c r="BX75" s="70"/>
      <c r="BY75" s="70"/>
      <c r="BZ75" s="70"/>
      <c r="CA75" s="70"/>
      <c r="CB75" s="70"/>
    </row>
    <row r="76" spans="1:80"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c r="BI76" s="70"/>
      <c r="BJ76" s="70"/>
      <c r="BK76" s="70"/>
      <c r="BL76" s="70"/>
      <c r="BM76" s="70"/>
      <c r="BN76" s="70"/>
      <c r="BO76" s="70"/>
      <c r="BP76" s="70"/>
      <c r="BQ76" s="70"/>
      <c r="BR76" s="70"/>
      <c r="BS76" s="70"/>
      <c r="BT76" s="70"/>
      <c r="BU76" s="70"/>
      <c r="BV76" s="70"/>
      <c r="BW76" s="70"/>
      <c r="BX76" s="70"/>
      <c r="BY76" s="70"/>
      <c r="BZ76" s="70"/>
      <c r="CA76" s="70"/>
      <c r="CB76" s="70"/>
    </row>
    <row r="77" spans="1:80"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c r="BI77" s="70"/>
      <c r="BJ77" s="70"/>
      <c r="BK77" s="70"/>
      <c r="BL77" s="70"/>
      <c r="BM77" s="70"/>
      <c r="BN77" s="70"/>
      <c r="BO77" s="70"/>
      <c r="BP77" s="70"/>
      <c r="BQ77" s="70"/>
      <c r="BR77" s="70"/>
      <c r="BS77" s="70"/>
      <c r="BT77" s="70"/>
      <c r="BU77" s="70"/>
      <c r="BV77" s="70"/>
      <c r="BW77" s="70"/>
      <c r="BX77" s="70"/>
      <c r="BY77" s="70"/>
      <c r="BZ77" s="70"/>
      <c r="CA77" s="70"/>
      <c r="CB77" s="70"/>
    </row>
    <row r="78" spans="1:80"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c r="BI78" s="70"/>
      <c r="BJ78" s="70"/>
      <c r="BK78" s="70"/>
      <c r="BL78" s="70"/>
      <c r="BM78" s="70"/>
      <c r="BN78" s="70"/>
      <c r="BO78" s="70"/>
      <c r="BP78" s="70"/>
      <c r="BQ78" s="70"/>
      <c r="BR78" s="70"/>
      <c r="BS78" s="70"/>
      <c r="BT78" s="70"/>
      <c r="BU78" s="70"/>
      <c r="BV78" s="70"/>
      <c r="BW78" s="70"/>
      <c r="BX78" s="70"/>
      <c r="BY78" s="70"/>
      <c r="BZ78" s="70"/>
      <c r="CA78" s="70"/>
      <c r="CB78" s="70"/>
    </row>
    <row r="79" spans="1:80"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c r="BI79" s="70"/>
      <c r="BJ79" s="70"/>
      <c r="BK79" s="70"/>
    </row>
    <row r="80" spans="1:80"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c r="BI80" s="70"/>
      <c r="BJ80" s="70"/>
      <c r="BK80" s="70"/>
    </row>
    <row r="81" spans="1:63"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c r="BI81" s="70"/>
      <c r="BJ81" s="70"/>
      <c r="BK81" s="70"/>
    </row>
    <row r="82" spans="1:63"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c r="BI82" s="70"/>
      <c r="BJ82" s="70"/>
      <c r="BK82" s="70"/>
    </row>
    <row r="83" spans="1:63" x14ac:dyDescent="0.2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c r="BI83" s="70"/>
      <c r="BJ83" s="70"/>
      <c r="BK83" s="70"/>
    </row>
    <row r="84" spans="1:63" x14ac:dyDescent="0.2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c r="BI84" s="70"/>
      <c r="BJ84" s="70"/>
      <c r="BK84" s="70"/>
    </row>
    <row r="85" spans="1:63" x14ac:dyDescent="0.2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c r="BI85" s="70"/>
      <c r="BJ85" s="70"/>
      <c r="BK85" s="70"/>
    </row>
    <row r="86" spans="1:63" x14ac:dyDescent="0.2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c r="BI86" s="70"/>
      <c r="BJ86" s="70"/>
      <c r="BK86" s="70"/>
    </row>
    <row r="87" spans="1:63" x14ac:dyDescent="0.2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c r="BI87" s="70"/>
      <c r="BJ87" s="70"/>
      <c r="BK87" s="70"/>
    </row>
    <row r="88" spans="1:63" x14ac:dyDescent="0.2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c r="BI88" s="70"/>
      <c r="BJ88" s="70"/>
      <c r="BK88" s="70"/>
    </row>
    <row r="89" spans="1:63" x14ac:dyDescent="0.2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c r="BI89" s="70"/>
      <c r="BJ89" s="70"/>
      <c r="BK89" s="70"/>
    </row>
    <row r="90" spans="1:63" x14ac:dyDescent="0.2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c r="BI90" s="70"/>
      <c r="BJ90" s="70"/>
      <c r="BK90" s="70"/>
    </row>
    <row r="91" spans="1:63" x14ac:dyDescent="0.2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c r="BI91" s="70"/>
      <c r="BJ91" s="70"/>
      <c r="BK91" s="70"/>
    </row>
    <row r="92" spans="1:63" x14ac:dyDescent="0.2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c r="BI92" s="70"/>
      <c r="BJ92" s="70"/>
      <c r="BK92" s="70"/>
    </row>
    <row r="93" spans="1:63" x14ac:dyDescent="0.2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c r="BI93" s="70"/>
      <c r="BJ93" s="70"/>
      <c r="BK93" s="70"/>
    </row>
    <row r="94" spans="1:63" x14ac:dyDescent="0.2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c r="BI94" s="70"/>
      <c r="BJ94" s="70"/>
      <c r="BK94" s="70"/>
    </row>
    <row r="95" spans="1:63" x14ac:dyDescent="0.2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c r="BI95" s="70"/>
      <c r="BJ95" s="70"/>
      <c r="BK95" s="70"/>
    </row>
    <row r="96" spans="1:63" x14ac:dyDescent="0.2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c r="BI96" s="70"/>
      <c r="BJ96" s="70"/>
      <c r="BK96" s="70"/>
    </row>
    <row r="97" spans="1:63" x14ac:dyDescent="0.2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c r="BI97" s="70"/>
      <c r="BJ97" s="70"/>
      <c r="BK97" s="70"/>
    </row>
    <row r="98" spans="1:63" x14ac:dyDescent="0.2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c r="BI98" s="70"/>
      <c r="BJ98" s="70"/>
      <c r="BK98" s="70"/>
    </row>
    <row r="99" spans="1:63" x14ac:dyDescent="0.2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c r="BI99" s="70"/>
      <c r="BJ99" s="70"/>
      <c r="BK99" s="70"/>
    </row>
    <row r="100" spans="1:63" x14ac:dyDescent="0.2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c r="BI100" s="70"/>
      <c r="BJ100" s="70"/>
      <c r="BK100" s="70"/>
    </row>
    <row r="101" spans="1:63" x14ac:dyDescent="0.2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c r="BI101" s="70"/>
      <c r="BJ101" s="70"/>
      <c r="BK101" s="70"/>
    </row>
    <row r="102" spans="1:63" x14ac:dyDescent="0.2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c r="BI102" s="70"/>
      <c r="BJ102" s="70"/>
      <c r="BK102" s="70"/>
    </row>
    <row r="103" spans="1:63" x14ac:dyDescent="0.2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c r="BI103" s="70"/>
      <c r="BJ103" s="70"/>
      <c r="BK103" s="70"/>
    </row>
    <row r="104" spans="1:63" x14ac:dyDescent="0.2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c r="BI104" s="70"/>
      <c r="BJ104" s="70"/>
      <c r="BK104" s="70"/>
    </row>
    <row r="105" spans="1:63" x14ac:dyDescent="0.2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c r="BI105" s="70"/>
      <c r="BJ105" s="70"/>
      <c r="BK105" s="70"/>
    </row>
    <row r="106" spans="1:63" x14ac:dyDescent="0.2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c r="BI106" s="70"/>
      <c r="BJ106" s="70"/>
      <c r="BK106" s="70"/>
    </row>
    <row r="107" spans="1:63" x14ac:dyDescent="0.2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c r="BI107" s="70"/>
      <c r="BJ107" s="70"/>
      <c r="BK107" s="70"/>
    </row>
    <row r="108" spans="1:63" x14ac:dyDescent="0.2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c r="BI108" s="70"/>
      <c r="BJ108" s="70"/>
      <c r="BK108" s="70"/>
    </row>
    <row r="109" spans="1:63" x14ac:dyDescent="0.2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c r="BI109" s="70"/>
      <c r="BJ109" s="70"/>
      <c r="BK109" s="70"/>
    </row>
    <row r="110" spans="1:63" x14ac:dyDescent="0.2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c r="BI110" s="70"/>
      <c r="BJ110" s="70"/>
      <c r="BK110" s="70"/>
    </row>
    <row r="111" spans="1:63" x14ac:dyDescent="0.2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c r="BI111" s="70"/>
      <c r="BJ111" s="70"/>
      <c r="BK111" s="70"/>
    </row>
    <row r="112" spans="1:63" x14ac:dyDescent="0.2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c r="BI112" s="70"/>
      <c r="BJ112" s="70"/>
      <c r="BK112" s="70"/>
    </row>
    <row r="113" spans="1:63" x14ac:dyDescent="0.2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c r="BI113" s="70"/>
      <c r="BJ113" s="70"/>
      <c r="BK113" s="70"/>
    </row>
    <row r="114" spans="1:63" x14ac:dyDescent="0.2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c r="BI114" s="70"/>
      <c r="BJ114" s="70"/>
      <c r="BK114" s="70"/>
    </row>
    <row r="115" spans="1:63" x14ac:dyDescent="0.2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c r="BI115" s="70"/>
      <c r="BJ115" s="70"/>
      <c r="BK115" s="70"/>
    </row>
    <row r="116" spans="1:63" x14ac:dyDescent="0.2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c r="BI116" s="70"/>
      <c r="BJ116" s="70"/>
      <c r="BK116" s="70"/>
    </row>
    <row r="117" spans="1:63" x14ac:dyDescent="0.2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c r="BI117" s="70"/>
      <c r="BJ117" s="70"/>
      <c r="BK117" s="70"/>
    </row>
    <row r="118" spans="1:63" x14ac:dyDescent="0.2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c r="BI118" s="70"/>
      <c r="BJ118" s="70"/>
      <c r="BK118" s="70"/>
    </row>
    <row r="119" spans="1:63" x14ac:dyDescent="0.2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c r="BI119" s="70"/>
      <c r="BJ119" s="70"/>
      <c r="BK119" s="70"/>
    </row>
    <row r="120" spans="1:63" x14ac:dyDescent="0.2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c r="BI120" s="70"/>
      <c r="BJ120" s="70"/>
      <c r="BK120" s="70"/>
    </row>
    <row r="121" spans="1:63" x14ac:dyDescent="0.2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c r="BI121" s="70"/>
      <c r="BJ121" s="70"/>
      <c r="BK121" s="70"/>
    </row>
    <row r="122" spans="1:63" x14ac:dyDescent="0.25">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c r="BI122" s="70"/>
      <c r="BJ122" s="70"/>
      <c r="BK122" s="70"/>
    </row>
    <row r="123" spans="1:63" x14ac:dyDescent="0.25">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c r="BI123" s="70"/>
      <c r="BJ123" s="70"/>
      <c r="BK123" s="70"/>
    </row>
    <row r="124" spans="1:63" x14ac:dyDescent="0.25">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c r="BI124" s="70"/>
      <c r="BJ124" s="70"/>
      <c r="BK124" s="70"/>
    </row>
    <row r="125" spans="1:63" x14ac:dyDescent="0.25">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c r="BI125" s="70"/>
      <c r="BJ125" s="70"/>
      <c r="BK125" s="70"/>
    </row>
    <row r="126" spans="1:63" x14ac:dyDescent="0.25">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c r="BI126" s="70"/>
      <c r="BJ126" s="70"/>
      <c r="BK126" s="70"/>
    </row>
    <row r="127" spans="1:63" x14ac:dyDescent="0.25">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c r="BI127" s="70"/>
      <c r="BJ127" s="70"/>
      <c r="BK127" s="70"/>
    </row>
    <row r="128" spans="1:63" x14ac:dyDescent="0.25">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c r="BI128" s="70"/>
      <c r="BJ128" s="70"/>
      <c r="BK128" s="70"/>
    </row>
    <row r="129" spans="2:63" x14ac:dyDescent="0.25">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c r="BI129" s="70"/>
      <c r="BJ129" s="70"/>
      <c r="BK129" s="70"/>
    </row>
    <row r="130" spans="2:63" x14ac:dyDescent="0.25">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c r="BI130" s="70"/>
      <c r="BJ130" s="70"/>
      <c r="BK130" s="70"/>
    </row>
    <row r="131" spans="2:63" x14ac:dyDescent="0.25">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c r="BI131" s="70"/>
      <c r="BJ131" s="70"/>
      <c r="BK131" s="70"/>
    </row>
    <row r="132" spans="2:63" x14ac:dyDescent="0.25">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c r="BI132" s="70"/>
      <c r="BJ132" s="70"/>
      <c r="BK132" s="70"/>
    </row>
    <row r="133" spans="2:63" x14ac:dyDescent="0.25">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c r="BI133" s="70"/>
      <c r="BJ133" s="70"/>
      <c r="BK133" s="70"/>
    </row>
    <row r="134" spans="2:63" x14ac:dyDescent="0.25">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c r="BI134" s="70"/>
      <c r="BJ134" s="70"/>
      <c r="BK134" s="70"/>
    </row>
    <row r="135" spans="2:63" x14ac:dyDescent="0.25">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c r="BI135" s="70"/>
      <c r="BJ135" s="70"/>
      <c r="BK135" s="70"/>
    </row>
    <row r="136" spans="2:63" x14ac:dyDescent="0.25">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c r="BI136" s="70"/>
      <c r="BJ136" s="70"/>
      <c r="BK136" s="70"/>
    </row>
    <row r="137" spans="2:63" x14ac:dyDescent="0.25">
      <c r="B137" s="70"/>
      <c r="C137" s="70"/>
      <c r="D137" s="70"/>
      <c r="E137" s="70"/>
      <c r="F137" s="70"/>
      <c r="G137" s="70"/>
      <c r="H137" s="70"/>
      <c r="I137" s="70"/>
    </row>
    <row r="138" spans="2:63" x14ac:dyDescent="0.25">
      <c r="B138" s="70"/>
      <c r="C138" s="70"/>
      <c r="D138" s="70"/>
      <c r="E138" s="70"/>
      <c r="F138" s="70"/>
      <c r="G138" s="70"/>
      <c r="H138" s="70"/>
      <c r="I138" s="70"/>
    </row>
    <row r="139" spans="2:63" x14ac:dyDescent="0.25">
      <c r="B139" s="70"/>
      <c r="C139" s="70"/>
      <c r="D139" s="70"/>
      <c r="E139" s="70"/>
      <c r="F139" s="70"/>
      <c r="G139" s="70"/>
      <c r="H139" s="70"/>
      <c r="I139" s="70"/>
    </row>
    <row r="140" spans="2:63" x14ac:dyDescent="0.25">
      <c r="B140" s="70"/>
      <c r="C140" s="70"/>
      <c r="D140" s="70"/>
      <c r="E140" s="70"/>
      <c r="F140" s="70"/>
      <c r="G140" s="70"/>
      <c r="H140" s="70"/>
      <c r="I140" s="70"/>
    </row>
  </sheetData>
  <mergeCells count="317">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42:AC43"/>
    <mergeCell ref="AD42:AE43"/>
    <mergeCell ref="AF42:AG43"/>
    <mergeCell ref="AB44:AC45"/>
    <mergeCell ref="AD44:AE45"/>
    <mergeCell ref="AF44:AG45"/>
    <mergeCell ref="AB38:AC39"/>
    <mergeCell ref="AD38:AE39"/>
    <mergeCell ref="AF38:AG39"/>
    <mergeCell ref="AB40:AC41"/>
    <mergeCell ref="AD40:AE41"/>
    <mergeCell ref="AF40:AG41"/>
    <mergeCell ref="AH10:AI11"/>
    <mergeCell ref="AJ10:AK11"/>
    <mergeCell ref="AL10:AM11"/>
    <mergeCell ref="AH12:AI13"/>
    <mergeCell ref="AJ12:AK13"/>
    <mergeCell ref="AL12:AM13"/>
    <mergeCell ref="AH6:AI7"/>
    <mergeCell ref="AJ6:AK7"/>
    <mergeCell ref="AL6:AM7"/>
    <mergeCell ref="AH8:AI9"/>
    <mergeCell ref="AJ8:AK9"/>
    <mergeCell ref="AL8:AM9"/>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42:AI43"/>
    <mergeCell ref="AJ42:AK43"/>
    <mergeCell ref="AL42:AM43"/>
    <mergeCell ref="AH44:AI45"/>
    <mergeCell ref="AJ44:AK45"/>
    <mergeCell ref="AL44:AM45"/>
    <mergeCell ref="AH38:AI39"/>
    <mergeCell ref="AJ38:AK39"/>
    <mergeCell ref="AL38:AM39"/>
    <mergeCell ref="AH40:AI41"/>
    <mergeCell ref="AJ40:AK41"/>
    <mergeCell ref="AL40:AM41"/>
    <mergeCell ref="J18:K19"/>
    <mergeCell ref="L18:M19"/>
    <mergeCell ref="N18:O19"/>
    <mergeCell ref="J20:K21"/>
    <mergeCell ref="L20:M21"/>
    <mergeCell ref="N20:O21"/>
    <mergeCell ref="J14:K15"/>
    <mergeCell ref="L14:M15"/>
    <mergeCell ref="N14:O15"/>
    <mergeCell ref="J16:K17"/>
    <mergeCell ref="L16:M17"/>
    <mergeCell ref="N16:O17"/>
    <mergeCell ref="P18:Q19"/>
    <mergeCell ref="R18:S19"/>
    <mergeCell ref="T18:U19"/>
    <mergeCell ref="P20:Q21"/>
    <mergeCell ref="R20:S21"/>
    <mergeCell ref="T20:U21"/>
    <mergeCell ref="P14:Q15"/>
    <mergeCell ref="R14:S15"/>
    <mergeCell ref="T14:U15"/>
    <mergeCell ref="P16:Q17"/>
    <mergeCell ref="R16:S17"/>
    <mergeCell ref="T16:U17"/>
    <mergeCell ref="J26:K27"/>
    <mergeCell ref="L26:M27"/>
    <mergeCell ref="N26:O27"/>
    <mergeCell ref="J28:K29"/>
    <mergeCell ref="L28:M29"/>
    <mergeCell ref="N28:O29"/>
    <mergeCell ref="J22:K23"/>
    <mergeCell ref="L22:M23"/>
    <mergeCell ref="N22:O23"/>
    <mergeCell ref="J24:K25"/>
    <mergeCell ref="L24:M25"/>
    <mergeCell ref="N24:O25"/>
    <mergeCell ref="P26:Q27"/>
    <mergeCell ref="R26:S27"/>
    <mergeCell ref="T26:U27"/>
    <mergeCell ref="P28:Q29"/>
    <mergeCell ref="R28:S29"/>
    <mergeCell ref="T28:U29"/>
    <mergeCell ref="P22:Q23"/>
    <mergeCell ref="R22:S23"/>
    <mergeCell ref="T22:U23"/>
    <mergeCell ref="P24:Q25"/>
    <mergeCell ref="R24:S25"/>
    <mergeCell ref="T24:U25"/>
    <mergeCell ref="V26:W27"/>
    <mergeCell ref="X26:Y27"/>
    <mergeCell ref="Z26:AA27"/>
    <mergeCell ref="V28:W29"/>
    <mergeCell ref="X28:Y29"/>
    <mergeCell ref="Z28:AA29"/>
    <mergeCell ref="V22:W23"/>
    <mergeCell ref="X22:Y23"/>
    <mergeCell ref="Z22:AA23"/>
    <mergeCell ref="V24:W25"/>
    <mergeCell ref="X24:Y25"/>
    <mergeCell ref="Z24:AA25"/>
    <mergeCell ref="V34:W35"/>
    <mergeCell ref="X34:Y35"/>
    <mergeCell ref="Z34:AA35"/>
    <mergeCell ref="V36:W37"/>
    <mergeCell ref="X36:Y37"/>
    <mergeCell ref="Z36:AA37"/>
    <mergeCell ref="V30:W31"/>
    <mergeCell ref="X30:Y31"/>
    <mergeCell ref="Z30:AA31"/>
    <mergeCell ref="V32:W33"/>
    <mergeCell ref="X32:Y33"/>
    <mergeCell ref="Z32:AA33"/>
    <mergeCell ref="P34:Q35"/>
    <mergeCell ref="R34:S35"/>
    <mergeCell ref="T34:U35"/>
    <mergeCell ref="P36:Q37"/>
    <mergeCell ref="R36:S37"/>
    <mergeCell ref="T36:U37"/>
    <mergeCell ref="P30:Q31"/>
    <mergeCell ref="R30:S31"/>
    <mergeCell ref="T30:U31"/>
    <mergeCell ref="P32:Q33"/>
    <mergeCell ref="R32:S33"/>
    <mergeCell ref="T32:U33"/>
    <mergeCell ref="V42:W43"/>
    <mergeCell ref="X42:Y43"/>
    <mergeCell ref="Z42:AA43"/>
    <mergeCell ref="V44:W45"/>
    <mergeCell ref="X44:Y45"/>
    <mergeCell ref="Z44:AA45"/>
    <mergeCell ref="V38:W39"/>
    <mergeCell ref="X38:Y39"/>
    <mergeCell ref="Z38:AA39"/>
    <mergeCell ref="V40:W41"/>
    <mergeCell ref="X40:Y41"/>
    <mergeCell ref="Z40:AA41"/>
    <mergeCell ref="N40:O41"/>
    <mergeCell ref="J34:K35"/>
    <mergeCell ref="L34:M35"/>
    <mergeCell ref="N34:O35"/>
    <mergeCell ref="J36:K37"/>
    <mergeCell ref="L36:M37"/>
    <mergeCell ref="N36:O37"/>
    <mergeCell ref="J30:K31"/>
    <mergeCell ref="L30:M31"/>
    <mergeCell ref="N30:O31"/>
    <mergeCell ref="J32:K33"/>
    <mergeCell ref="L32:M33"/>
    <mergeCell ref="N32:O33"/>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CM248"/>
  <sheetViews>
    <sheetView topLeftCell="A10" zoomScale="40" zoomScaleNormal="40" workbookViewId="0">
      <selection activeCell="M46" sqref="M46"/>
    </sheetView>
  </sheetViews>
  <sheetFormatPr baseColWidth="10"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70"/>
      <c r="B1" s="70"/>
      <c r="C1" s="70"/>
      <c r="D1" s="70"/>
      <c r="E1" s="70"/>
      <c r="F1" s="70"/>
      <c r="G1" s="70"/>
      <c r="H1" s="70"/>
      <c r="I1" s="70"/>
      <c r="J1" s="70"/>
      <c r="K1" s="70"/>
      <c r="L1" s="70"/>
      <c r="M1" s="70"/>
      <c r="N1" s="70"/>
      <c r="O1" s="70"/>
      <c r="P1" s="70"/>
      <c r="Q1" s="70"/>
      <c r="R1" s="70"/>
      <c r="S1" s="70"/>
      <c r="T1" s="70"/>
      <c r="U1" s="70"/>
      <c r="V1" s="70"/>
      <c r="W1" s="70"/>
      <c r="X1" s="70"/>
      <c r="Y1" s="70"/>
      <c r="Z1" s="70"/>
      <c r="AA1" s="70"/>
      <c r="AB1" s="70"/>
      <c r="AC1" s="70"/>
      <c r="AD1" s="70"/>
      <c r="AE1" s="70"/>
      <c r="AF1" s="70"/>
      <c r="AG1" s="70"/>
      <c r="AH1" s="70"/>
      <c r="AI1" s="70"/>
      <c r="AJ1" s="70"/>
      <c r="AK1" s="70"/>
      <c r="AL1" s="70"/>
      <c r="AM1" s="70"/>
      <c r="AN1" s="70"/>
      <c r="AO1" s="70"/>
      <c r="AP1" s="70"/>
      <c r="AQ1" s="70"/>
      <c r="AR1" s="70"/>
      <c r="AS1" s="70"/>
      <c r="AT1" s="70"/>
      <c r="AU1" s="70"/>
      <c r="AV1" s="70"/>
      <c r="AW1" s="70"/>
      <c r="AX1" s="70"/>
      <c r="AY1" s="70"/>
      <c r="AZ1" s="70"/>
      <c r="BA1" s="70"/>
      <c r="BB1" s="70"/>
      <c r="BC1" s="70"/>
      <c r="BD1" s="70"/>
      <c r="BE1" s="70"/>
      <c r="BF1" s="70"/>
      <c r="BG1" s="70"/>
      <c r="BH1" s="70"/>
      <c r="BI1" s="70"/>
      <c r="BJ1" s="70"/>
      <c r="BK1" s="70"/>
      <c r="BL1" s="70"/>
      <c r="BM1" s="70"/>
      <c r="BN1" s="70"/>
      <c r="BO1" s="70"/>
      <c r="BP1" s="70"/>
      <c r="BQ1" s="70"/>
      <c r="BR1" s="70"/>
      <c r="BS1" s="70"/>
      <c r="BT1" s="70"/>
      <c r="BU1" s="70"/>
      <c r="BV1" s="70"/>
      <c r="BW1" s="70"/>
      <c r="BX1" s="70"/>
      <c r="BY1" s="70"/>
      <c r="BZ1" s="70"/>
      <c r="CA1" s="70"/>
      <c r="CB1" s="70"/>
      <c r="CC1" s="70"/>
      <c r="CD1" s="70"/>
      <c r="CE1" s="70"/>
      <c r="CF1" s="70"/>
      <c r="CG1" s="70"/>
      <c r="CH1" s="70"/>
      <c r="CI1" s="70"/>
      <c r="CJ1" s="70"/>
      <c r="CK1" s="70"/>
      <c r="CL1" s="70"/>
      <c r="CM1" s="70"/>
    </row>
    <row r="2" spans="1:91" ht="18" customHeight="1" x14ac:dyDescent="0.25">
      <c r="A2" s="70"/>
      <c r="B2" s="353" t="s">
        <v>153</v>
      </c>
      <c r="C2" s="354"/>
      <c r="D2" s="354"/>
      <c r="E2" s="354"/>
      <c r="F2" s="354"/>
      <c r="G2" s="354"/>
      <c r="H2" s="354"/>
      <c r="I2" s="354"/>
      <c r="J2" s="273" t="s">
        <v>2</v>
      </c>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c r="CA2" s="70"/>
      <c r="CB2" s="70"/>
      <c r="CC2" s="70"/>
      <c r="CD2" s="70"/>
      <c r="CE2" s="70"/>
      <c r="CF2" s="70"/>
      <c r="CG2" s="70"/>
      <c r="CH2" s="70"/>
      <c r="CI2" s="70"/>
      <c r="CJ2" s="70"/>
      <c r="CK2" s="70"/>
      <c r="CL2" s="70"/>
      <c r="CM2" s="70"/>
    </row>
    <row r="3" spans="1:91" ht="18.75" customHeight="1" x14ac:dyDescent="0.25">
      <c r="A3" s="70"/>
      <c r="B3" s="354"/>
      <c r="C3" s="354"/>
      <c r="D3" s="354"/>
      <c r="E3" s="354"/>
      <c r="F3" s="354"/>
      <c r="G3" s="354"/>
      <c r="H3" s="354"/>
      <c r="I3" s="354"/>
      <c r="J3" s="273"/>
      <c r="K3" s="273"/>
      <c r="L3" s="273"/>
      <c r="M3" s="273"/>
      <c r="N3" s="273"/>
      <c r="O3" s="273"/>
      <c r="P3" s="273"/>
      <c r="Q3" s="273"/>
      <c r="R3" s="273"/>
      <c r="S3" s="273"/>
      <c r="T3" s="273"/>
      <c r="U3" s="273"/>
      <c r="V3" s="273"/>
      <c r="W3" s="273"/>
      <c r="X3" s="273"/>
      <c r="Y3" s="273"/>
      <c r="Z3" s="273"/>
      <c r="AA3" s="273"/>
      <c r="AB3" s="273"/>
      <c r="AC3" s="273"/>
      <c r="AD3" s="273"/>
      <c r="AE3" s="273"/>
      <c r="AF3" s="273"/>
      <c r="AG3" s="273"/>
      <c r="AH3" s="273"/>
      <c r="AI3" s="273"/>
      <c r="AJ3" s="273"/>
      <c r="AK3" s="273"/>
      <c r="AL3" s="273"/>
      <c r="AM3" s="273"/>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row>
    <row r="4" spans="1:91" ht="15" customHeight="1" x14ac:dyDescent="0.25">
      <c r="A4" s="70"/>
      <c r="B4" s="354"/>
      <c r="C4" s="354"/>
      <c r="D4" s="354"/>
      <c r="E4" s="354"/>
      <c r="F4" s="354"/>
      <c r="G4" s="354"/>
      <c r="H4" s="354"/>
      <c r="I4" s="354"/>
      <c r="J4" s="273"/>
      <c r="K4" s="273"/>
      <c r="L4" s="273"/>
      <c r="M4" s="273"/>
      <c r="N4" s="273"/>
      <c r="O4" s="273"/>
      <c r="P4" s="273"/>
      <c r="Q4" s="273"/>
      <c r="R4" s="273"/>
      <c r="S4" s="273"/>
      <c r="T4" s="273"/>
      <c r="U4" s="273"/>
      <c r="V4" s="273"/>
      <c r="W4" s="273"/>
      <c r="X4" s="273"/>
      <c r="Y4" s="273"/>
      <c r="Z4" s="273"/>
      <c r="AA4" s="273"/>
      <c r="AB4" s="273"/>
      <c r="AC4" s="273"/>
      <c r="AD4" s="273"/>
      <c r="AE4" s="273"/>
      <c r="AF4" s="273"/>
      <c r="AG4" s="273"/>
      <c r="AH4" s="273"/>
      <c r="AI4" s="273"/>
      <c r="AJ4" s="273"/>
      <c r="AK4" s="273"/>
      <c r="AL4" s="273"/>
      <c r="AM4" s="273"/>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c r="CA4" s="70"/>
      <c r="CB4" s="70"/>
      <c r="CC4" s="70"/>
      <c r="CD4" s="70"/>
      <c r="CE4" s="70"/>
      <c r="CF4" s="70"/>
      <c r="CG4" s="70"/>
      <c r="CH4" s="70"/>
      <c r="CI4" s="70"/>
      <c r="CJ4" s="70"/>
      <c r="CK4" s="70"/>
      <c r="CL4" s="70"/>
      <c r="CM4" s="70"/>
    </row>
    <row r="5" spans="1:91" ht="15.75" thickBot="1" x14ac:dyDescent="0.3">
      <c r="A5" s="70"/>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0"/>
      <c r="BD5" s="70"/>
      <c r="BE5" s="70"/>
      <c r="BF5" s="70"/>
      <c r="BG5" s="70"/>
      <c r="BH5" s="70"/>
      <c r="BI5" s="70"/>
      <c r="BJ5" s="70"/>
      <c r="BK5" s="70"/>
      <c r="BL5" s="70"/>
      <c r="BM5" s="70"/>
      <c r="BN5" s="70"/>
      <c r="BO5" s="70"/>
      <c r="BP5" s="70"/>
      <c r="BQ5" s="70"/>
      <c r="BR5" s="70"/>
      <c r="BS5" s="70"/>
      <c r="BT5" s="70"/>
      <c r="BU5" s="70"/>
    </row>
    <row r="6" spans="1:91" ht="15" customHeight="1" x14ac:dyDescent="0.25">
      <c r="A6" s="70"/>
      <c r="B6" s="285" t="s">
        <v>3</v>
      </c>
      <c r="C6" s="285"/>
      <c r="D6" s="286"/>
      <c r="E6" s="323" t="s">
        <v>112</v>
      </c>
      <c r="F6" s="324"/>
      <c r="G6" s="324"/>
      <c r="H6" s="324"/>
      <c r="I6" s="325"/>
      <c r="J6" s="32" t="str">
        <f>IF(AND('Mapa final'!$AA$9="Muy Alta",'Mapa final'!$AC$9="Leve"),CONCATENATE("R1C",'Mapa final'!$Q$9),"")</f>
        <v/>
      </c>
      <c r="K6" s="33" t="str">
        <f>IF(AND('Mapa final'!$AA$10="Muy Alta",'Mapa final'!$AC$10="Leve"),CONCATENATE("R1C",'Mapa final'!$Q$10),"")</f>
        <v/>
      </c>
      <c r="L6" s="33" t="str">
        <f>IF(AND('Mapa final'!$AA$11="Muy Alta",'Mapa final'!$AC$11="Leve"),CONCATENATE("R1C",'Mapa final'!$Q$11),"")</f>
        <v/>
      </c>
      <c r="M6" s="33" t="str">
        <f>IF(AND('Mapa final'!$AA$12="Muy Alta",'Mapa final'!$AC$12="Leve"),CONCATENATE("R1C",'Mapa final'!$Q$12),"")</f>
        <v/>
      </c>
      <c r="N6" s="33" t="str">
        <f>IF(AND('Mapa final'!$AA$13="Muy Alta",'Mapa final'!$AC$13="Leve"),CONCATENATE("R1C",'Mapa final'!$Q$13),"")</f>
        <v/>
      </c>
      <c r="O6" s="34" t="str">
        <f>IF(AND('Mapa final'!$AA$14="Muy Alta",'Mapa final'!$AC$14="Leve"),CONCATENATE("R1C",'Mapa final'!$Q$14),"")</f>
        <v/>
      </c>
      <c r="P6" s="32" t="str">
        <f>IF(AND('Mapa final'!$AA$9="Muy Alta",'Mapa final'!$AC$9="Menor"),CONCATENATE("R1C",'Mapa final'!$Q$9),"")</f>
        <v/>
      </c>
      <c r="Q6" s="33" t="str">
        <f>IF(AND('Mapa final'!$AA$10="Muy Alta",'Mapa final'!$AC$10="Menor"),CONCATENATE("R1C",'Mapa final'!$Q$10),"")</f>
        <v/>
      </c>
      <c r="R6" s="33" t="str">
        <f>IF(AND('Mapa final'!$AA$11="Muy Alta",'Mapa final'!$AC$11="Menor"),CONCATENATE("R1C",'Mapa final'!$Q$11),"")</f>
        <v/>
      </c>
      <c r="S6" s="33" t="str">
        <f>IF(AND('Mapa final'!$AA$12="Muy Alta",'Mapa final'!$AC$12="Menor"),CONCATENATE("R1C",'Mapa final'!$Q$12),"")</f>
        <v/>
      </c>
      <c r="T6" s="33" t="str">
        <f>IF(AND('Mapa final'!$AA$13="Muy Alta",'Mapa final'!$AC$13="Menor"),CONCATENATE("R1C",'Mapa final'!$Q$13),"")</f>
        <v/>
      </c>
      <c r="U6" s="34" t="str">
        <f>IF(AND('Mapa final'!$AA$14="Muy Alta",'Mapa final'!$AC$14="Menor"),CONCATENATE("R1C",'Mapa final'!$Q$14),"")</f>
        <v/>
      </c>
      <c r="V6" s="32" t="str">
        <f>IF(AND('Mapa final'!$AA$9="Muy Alta",'Mapa final'!$AC$9="Moderado"),CONCATENATE("R1C",'Mapa final'!$Q$9),"")</f>
        <v/>
      </c>
      <c r="W6" s="33" t="str">
        <f>IF(AND('Mapa final'!$AA$10="Muy Alta",'Mapa final'!$AC$10="Moderado"),CONCATENATE("R1C",'Mapa final'!$Q$10),"")</f>
        <v/>
      </c>
      <c r="X6" s="33" t="str">
        <f>IF(AND('Mapa final'!$AA$11="Muy Alta",'Mapa final'!$AC$11="Moderado"),CONCATENATE("R1C",'Mapa final'!$Q$11),"")</f>
        <v/>
      </c>
      <c r="Y6" s="33" t="str">
        <f>IF(AND('Mapa final'!$AA$12="Muy Alta",'Mapa final'!$AC$12="Moderado"),CONCATENATE("R1C",'Mapa final'!$Q$12),"")</f>
        <v/>
      </c>
      <c r="Z6" s="33" t="str">
        <f>IF(AND('Mapa final'!$AA$13="Muy Alta",'Mapa final'!$AC$13="Moderado"),CONCATENATE("R1C",'Mapa final'!$Q$13),"")</f>
        <v/>
      </c>
      <c r="AA6" s="34" t="str">
        <f>IF(AND('Mapa final'!$AA$14="Muy Alta",'Mapa final'!$AC$14="Moderado"),CONCATENATE("R1C",'Mapa final'!$Q$14),"")</f>
        <v/>
      </c>
      <c r="AB6" s="32" t="str">
        <f>IF(AND('Mapa final'!$AA$9="Muy Alta",'Mapa final'!$AC$9="Mayor"),CONCATENATE("R1C",'Mapa final'!$Q$9),"")</f>
        <v/>
      </c>
      <c r="AC6" s="33" t="str">
        <f>IF(AND('Mapa final'!$AA$10="Muy Alta",'Mapa final'!$AC$10="Mayor"),CONCATENATE("R1C",'Mapa final'!$Q$10),"")</f>
        <v/>
      </c>
      <c r="AD6" s="33" t="str">
        <f>IF(AND('Mapa final'!$AA$11="Muy Alta",'Mapa final'!$AC$11="Mayor"),CONCATENATE("R1C",'Mapa final'!$Q$11),"")</f>
        <v/>
      </c>
      <c r="AE6" s="33" t="str">
        <f>IF(AND('Mapa final'!$AA$12="Muy Alta",'Mapa final'!$AC$12="Mayor"),CONCATENATE("R1C",'Mapa final'!$Q$12),"")</f>
        <v/>
      </c>
      <c r="AF6" s="33" t="str">
        <f>IF(AND('Mapa final'!$AA$13="Muy Alta",'Mapa final'!$AC$13="Mayor"),CONCATENATE("R1C",'Mapa final'!$Q$13),"")</f>
        <v/>
      </c>
      <c r="AG6" s="34" t="str">
        <f>IF(AND('Mapa final'!$AA$14="Muy Alta",'Mapa final'!$AC$14="Mayor"),CONCATENATE("R1C",'Mapa final'!$Q$14),"")</f>
        <v/>
      </c>
      <c r="AH6" s="35" t="str">
        <f>IF(AND('Mapa final'!$AA$9="Muy Alta",'Mapa final'!$AC$9="Catastrófico"),CONCATENATE("R1C",'Mapa final'!$Q$9),"")</f>
        <v/>
      </c>
      <c r="AI6" s="36" t="str">
        <f>IF(AND('Mapa final'!$AA$10="Muy Alta",'Mapa final'!$AC$10="Catastrófico"),CONCATENATE("R1C",'Mapa final'!$Q$10),"")</f>
        <v/>
      </c>
      <c r="AJ6" s="36" t="str">
        <f>IF(AND('Mapa final'!$AA$11="Muy Alta",'Mapa final'!$AC$11="Catastrófico"),CONCATENATE("R1C",'Mapa final'!$Q$11),"")</f>
        <v/>
      </c>
      <c r="AK6" s="36" t="str">
        <f>IF(AND('Mapa final'!$AA$12="Muy Alta",'Mapa final'!$AC$12="Catastrófico"),CONCATENATE("R1C",'Mapa final'!$Q$12),"")</f>
        <v/>
      </c>
      <c r="AL6" s="36" t="str">
        <f>IF(AND('Mapa final'!$AA$13="Muy Alta",'Mapa final'!$AC$13="Catastrófico"),CONCATENATE("R1C",'Mapa final'!$Q$13),"")</f>
        <v/>
      </c>
      <c r="AM6" s="37" t="str">
        <f>IF(AND('Mapa final'!$AA$14="Muy Alta",'Mapa final'!$AC$14="Catastrófico"),CONCATENATE("R1C",'Mapa final'!$Q$14),"")</f>
        <v/>
      </c>
      <c r="AN6" s="70"/>
      <c r="AO6" s="344" t="s">
        <v>75</v>
      </c>
      <c r="AP6" s="345"/>
      <c r="AQ6" s="345"/>
      <c r="AR6" s="345"/>
      <c r="AS6" s="345"/>
      <c r="AT6" s="346"/>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row>
    <row r="7" spans="1:91" ht="15" customHeight="1" x14ac:dyDescent="0.25">
      <c r="A7" s="70"/>
      <c r="B7" s="285"/>
      <c r="C7" s="285"/>
      <c r="D7" s="286"/>
      <c r="E7" s="326"/>
      <c r="F7" s="327"/>
      <c r="G7" s="327"/>
      <c r="H7" s="327"/>
      <c r="I7" s="328"/>
      <c r="J7" s="38" t="str">
        <f>IF(AND('Mapa final'!$AA$15="Muy Alta",'Mapa final'!$AC$15="Leve"),CONCATENATE("R2C",'Mapa final'!$Q$15),"")</f>
        <v/>
      </c>
      <c r="K7" s="39" t="str">
        <f>IF(AND('Mapa final'!$AA$16="Muy Alta",'Mapa final'!$AC$16="Leve"),CONCATENATE("R2C",'Mapa final'!$Q$16),"")</f>
        <v/>
      </c>
      <c r="L7" s="39" t="str">
        <f>IF(AND('Mapa final'!$AA$17="Muy Alta",'Mapa final'!$AC$17="Leve"),CONCATENATE("R2C",'Mapa final'!$Q$17),"")</f>
        <v/>
      </c>
      <c r="M7" s="39" t="str">
        <f>IF(AND('Mapa final'!$AA$18="Muy Alta",'Mapa final'!$AC$18="Leve"),CONCATENATE("R2C",'Mapa final'!$Q$18),"")</f>
        <v/>
      </c>
      <c r="N7" s="39" t="str">
        <f>IF(AND('Mapa final'!$AA$19="Muy Alta",'Mapa final'!$AC$19="Leve"),CONCATENATE("R2C",'Mapa final'!$Q$19),"")</f>
        <v/>
      </c>
      <c r="O7" s="40" t="str">
        <f>IF(AND('Mapa final'!$AA$20="Muy Alta",'Mapa final'!$AC$20="Leve"),CONCATENATE("R2C",'Mapa final'!$Q$20),"")</f>
        <v/>
      </c>
      <c r="P7" s="38" t="str">
        <f>IF(AND('Mapa final'!$AA$15="Muy Alta",'Mapa final'!$AC$15="Menor"),CONCATENATE("R2C",'Mapa final'!$Q$15),"")</f>
        <v/>
      </c>
      <c r="Q7" s="39" t="str">
        <f>IF(AND('Mapa final'!$AA$16="Muy Alta",'Mapa final'!$AC$16="Menor"),CONCATENATE("R2C",'Mapa final'!$Q$16),"")</f>
        <v/>
      </c>
      <c r="R7" s="39" t="str">
        <f>IF(AND('Mapa final'!$AA$17="Muy Alta",'Mapa final'!$AC$17="Menor"),CONCATENATE("R2C",'Mapa final'!$Q$17),"")</f>
        <v/>
      </c>
      <c r="S7" s="39" t="str">
        <f>IF(AND('Mapa final'!$AA$18="Muy Alta",'Mapa final'!$AC$18="Menor"),CONCATENATE("R2C",'Mapa final'!$Q$18),"")</f>
        <v/>
      </c>
      <c r="T7" s="39" t="str">
        <f>IF(AND('Mapa final'!$AA$19="Muy Alta",'Mapa final'!$AC$19="Menor"),CONCATENATE("R2C",'Mapa final'!$Q$19),"")</f>
        <v/>
      </c>
      <c r="U7" s="40" t="str">
        <f>IF(AND('Mapa final'!$AA$20="Muy Alta",'Mapa final'!$AC$20="Menor"),CONCATENATE("R2C",'Mapa final'!$Q$20),"")</f>
        <v/>
      </c>
      <c r="V7" s="38" t="str">
        <f>IF(AND('Mapa final'!$AA$15="Muy Alta",'Mapa final'!$AC$15="Moderado"),CONCATENATE("R2C",'Mapa final'!$Q$15),"")</f>
        <v/>
      </c>
      <c r="W7" s="39" t="str">
        <f>IF(AND('Mapa final'!$AA$16="Muy Alta",'Mapa final'!$AC$16="Moderado"),CONCATENATE("R2C",'Mapa final'!$Q$16),"")</f>
        <v/>
      </c>
      <c r="X7" s="39" t="str">
        <f>IF(AND('Mapa final'!$AA$17="Muy Alta",'Mapa final'!$AC$17="Moderado"),CONCATENATE("R2C",'Mapa final'!$Q$17),"")</f>
        <v/>
      </c>
      <c r="Y7" s="39" t="str">
        <f>IF(AND('Mapa final'!$AA$18="Muy Alta",'Mapa final'!$AC$18="Moderado"),CONCATENATE("R2C",'Mapa final'!$Q$18),"")</f>
        <v/>
      </c>
      <c r="Z7" s="39" t="str">
        <f>IF(AND('Mapa final'!$AA$19="Muy Alta",'Mapa final'!$AC$19="Moderado"),CONCATENATE("R2C",'Mapa final'!$Q$19),"")</f>
        <v/>
      </c>
      <c r="AA7" s="40" t="str">
        <f>IF(AND('Mapa final'!$AA$20="Muy Alta",'Mapa final'!$AC$20="Moderado"),CONCATENATE("R2C",'Mapa final'!$Q$20),"")</f>
        <v/>
      </c>
      <c r="AB7" s="38" t="str">
        <f>IF(AND('Mapa final'!$AA$15="Muy Alta",'Mapa final'!$AC$15="Mayor"),CONCATENATE("R2C",'Mapa final'!$Q$15),"")</f>
        <v/>
      </c>
      <c r="AC7" s="39" t="str">
        <f>IF(AND('Mapa final'!$AA$16="Muy Alta",'Mapa final'!$AC$16="Mayor"),CONCATENATE("R2C",'Mapa final'!$Q$16),"")</f>
        <v/>
      </c>
      <c r="AD7" s="39" t="str">
        <f>IF(AND('Mapa final'!$AA$17="Muy Alta",'Mapa final'!$AC$17="Mayor"),CONCATENATE("R2C",'Mapa final'!$Q$17),"")</f>
        <v/>
      </c>
      <c r="AE7" s="39" t="str">
        <f>IF(AND('Mapa final'!$AA$18="Muy Alta",'Mapa final'!$AC$18="Mayor"),CONCATENATE("R2C",'Mapa final'!$Q$18),"")</f>
        <v/>
      </c>
      <c r="AF7" s="39" t="str">
        <f>IF(AND('Mapa final'!$AA$19="Muy Alta",'Mapa final'!$AC$19="Mayor"),CONCATENATE("R2C",'Mapa final'!$Q$19),"")</f>
        <v/>
      </c>
      <c r="AG7" s="40" t="str">
        <f>IF(AND('Mapa final'!$AA$20="Muy Alta",'Mapa final'!$AC$20="Mayor"),CONCATENATE("R2C",'Mapa final'!$Q$20),"")</f>
        <v/>
      </c>
      <c r="AH7" s="41" t="str">
        <f>IF(AND('Mapa final'!$AA$15="Muy Alta",'Mapa final'!$AC$15="Catastrófico"),CONCATENATE("R2C",'Mapa final'!$Q$15),"")</f>
        <v/>
      </c>
      <c r="AI7" s="42" t="str">
        <f>IF(AND('Mapa final'!$AA$16="Muy Alta",'Mapa final'!$AC$16="Catastrófico"),CONCATENATE("R2C",'Mapa final'!$Q$16),"")</f>
        <v/>
      </c>
      <c r="AJ7" s="42" t="str">
        <f>IF(AND('Mapa final'!$AA$17="Muy Alta",'Mapa final'!$AC$17="Catastrófico"),CONCATENATE("R2C",'Mapa final'!$Q$17),"")</f>
        <v/>
      </c>
      <c r="AK7" s="42" t="str">
        <f>IF(AND('Mapa final'!$AA$18="Muy Alta",'Mapa final'!$AC$18="Catastrófico"),CONCATENATE("R2C",'Mapa final'!$Q$18),"")</f>
        <v/>
      </c>
      <c r="AL7" s="42" t="str">
        <f>IF(AND('Mapa final'!$AA$19="Muy Alta",'Mapa final'!$AC$19="Catastrófico"),CONCATENATE("R2C",'Mapa final'!$Q$19),"")</f>
        <v/>
      </c>
      <c r="AM7" s="43" t="str">
        <f>IF(AND('Mapa final'!$AA$20="Muy Alta",'Mapa final'!$AC$20="Catastrófico"),CONCATENATE("R2C",'Mapa final'!$Q$20),"")</f>
        <v/>
      </c>
      <c r="AN7" s="70"/>
      <c r="AO7" s="347"/>
      <c r="AP7" s="348"/>
      <c r="AQ7" s="348"/>
      <c r="AR7" s="348"/>
      <c r="AS7" s="348"/>
      <c r="AT7" s="349"/>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row>
    <row r="8" spans="1:91" ht="15" customHeight="1" x14ac:dyDescent="0.25">
      <c r="A8" s="70"/>
      <c r="B8" s="285"/>
      <c r="C8" s="285"/>
      <c r="D8" s="286"/>
      <c r="E8" s="326"/>
      <c r="F8" s="327"/>
      <c r="G8" s="327"/>
      <c r="H8" s="327"/>
      <c r="I8" s="328"/>
      <c r="J8" s="38" t="str">
        <f>IF(AND('Mapa final'!$AA$21="Muy Alta",'Mapa final'!$AC$21="Leve"),CONCATENATE("R3C",'Mapa final'!$Q$21),"")</f>
        <v/>
      </c>
      <c r="K8" s="39" t="str">
        <f>IF(AND('Mapa final'!$AA$22="Muy Alta",'Mapa final'!$AC$22="Leve"),CONCATENATE("R3C",'Mapa final'!$Q$22),"")</f>
        <v/>
      </c>
      <c r="L8" s="39" t="str">
        <f>IF(AND('Mapa final'!$AA$23="Muy Alta",'Mapa final'!$AC$23="Leve"),CONCATENATE("R3C",'Mapa final'!$Q$23),"")</f>
        <v/>
      </c>
      <c r="M8" s="39" t="str">
        <f>IF(AND('Mapa final'!$AA$24="Muy Alta",'Mapa final'!$AC$24="Leve"),CONCATENATE("R3C",'Mapa final'!$Q$24),"")</f>
        <v/>
      </c>
      <c r="N8" s="39" t="str">
        <f>IF(AND('Mapa final'!$AA$25="Muy Alta",'Mapa final'!$AC$25="Leve"),CONCATENATE("R3C",'Mapa final'!$Q$25),"")</f>
        <v/>
      </c>
      <c r="O8" s="40" t="str">
        <f>IF(AND('Mapa final'!$AA$26="Muy Alta",'Mapa final'!$AC$26="Leve"),CONCATENATE("R3C",'Mapa final'!$Q$26),"")</f>
        <v/>
      </c>
      <c r="P8" s="38" t="str">
        <f>IF(AND('Mapa final'!$AA$21="Muy Alta",'Mapa final'!$AC$21="Menor"),CONCATENATE("R3C",'Mapa final'!$Q$21),"")</f>
        <v/>
      </c>
      <c r="Q8" s="39" t="str">
        <f>IF(AND('Mapa final'!$AA$22="Muy Alta",'Mapa final'!$AC$22="Menor"),CONCATENATE("R3C",'Mapa final'!$Q$22),"")</f>
        <v/>
      </c>
      <c r="R8" s="39" t="str">
        <f>IF(AND('Mapa final'!$AA$23="Muy Alta",'Mapa final'!$AC$23="Menor"),CONCATENATE("R3C",'Mapa final'!$Q$23),"")</f>
        <v/>
      </c>
      <c r="S8" s="39" t="str">
        <f>IF(AND('Mapa final'!$AA$24="Muy Alta",'Mapa final'!$AC$24="Menor"),CONCATENATE("R3C",'Mapa final'!$Q$24),"")</f>
        <v/>
      </c>
      <c r="T8" s="39" t="str">
        <f>IF(AND('Mapa final'!$AA$25="Muy Alta",'Mapa final'!$AC$25="Menor"),CONCATENATE("R3C",'Mapa final'!$Q$25),"")</f>
        <v/>
      </c>
      <c r="U8" s="40" t="str">
        <f>IF(AND('Mapa final'!$AA$26="Muy Alta",'Mapa final'!$AC$26="Menor"),CONCATENATE("R3C",'Mapa final'!$Q$26),"")</f>
        <v/>
      </c>
      <c r="V8" s="38" t="str">
        <f>IF(AND('Mapa final'!$AA$21="Muy Alta",'Mapa final'!$AC$21="Moderado"),CONCATENATE("R3C",'Mapa final'!$Q$21),"")</f>
        <v/>
      </c>
      <c r="W8" s="39" t="str">
        <f>IF(AND('Mapa final'!$AA$22="Muy Alta",'Mapa final'!$AC$22="Moderado"),CONCATENATE("R3C",'Mapa final'!$Q$22),"")</f>
        <v/>
      </c>
      <c r="X8" s="39" t="str">
        <f>IF(AND('Mapa final'!$AA$23="Muy Alta",'Mapa final'!$AC$23="Moderado"),CONCATENATE("R3C",'Mapa final'!$Q$23),"")</f>
        <v/>
      </c>
      <c r="Y8" s="39" t="str">
        <f>IF(AND('Mapa final'!$AA$24="Muy Alta",'Mapa final'!$AC$24="Moderado"),CONCATENATE("R3C",'Mapa final'!$Q$24),"")</f>
        <v/>
      </c>
      <c r="Z8" s="39" t="str">
        <f>IF(AND('Mapa final'!$AA$25="Muy Alta",'Mapa final'!$AC$25="Moderado"),CONCATENATE("R3C",'Mapa final'!$Q$25),"")</f>
        <v/>
      </c>
      <c r="AA8" s="40" t="str">
        <f>IF(AND('Mapa final'!$AA$26="Muy Alta",'Mapa final'!$AC$26="Moderado"),CONCATENATE("R3C",'Mapa final'!$Q$26),"")</f>
        <v/>
      </c>
      <c r="AB8" s="38" t="str">
        <f>IF(AND('Mapa final'!$AA$21="Muy Alta",'Mapa final'!$AC$21="Mayor"),CONCATENATE("R3C",'Mapa final'!$Q$21),"")</f>
        <v/>
      </c>
      <c r="AC8" s="39" t="str">
        <f>IF(AND('Mapa final'!$AA$22="Muy Alta",'Mapa final'!$AC$22="Mayor"),CONCATENATE("R3C",'Mapa final'!$Q$22),"")</f>
        <v/>
      </c>
      <c r="AD8" s="39" t="str">
        <f>IF(AND('Mapa final'!$AA$23="Muy Alta",'Mapa final'!$AC$23="Mayor"),CONCATENATE("R3C",'Mapa final'!$Q$23),"")</f>
        <v/>
      </c>
      <c r="AE8" s="39" t="str">
        <f>IF(AND('Mapa final'!$AA$24="Muy Alta",'Mapa final'!$AC$24="Mayor"),CONCATENATE("R3C",'Mapa final'!$Q$24),"")</f>
        <v/>
      </c>
      <c r="AF8" s="39" t="str">
        <f>IF(AND('Mapa final'!$AA$25="Muy Alta",'Mapa final'!$AC$25="Mayor"),CONCATENATE("R3C",'Mapa final'!$Q$25),"")</f>
        <v/>
      </c>
      <c r="AG8" s="40" t="str">
        <f>IF(AND('Mapa final'!$AA$26="Muy Alta",'Mapa final'!$AC$26="Mayor"),CONCATENATE("R3C",'Mapa final'!$Q$26),"")</f>
        <v/>
      </c>
      <c r="AH8" s="41" t="str">
        <f>IF(AND('Mapa final'!$AA$21="Muy Alta",'Mapa final'!$AC$21="Catastrófico"),CONCATENATE("R3C",'Mapa final'!$Q$21),"")</f>
        <v/>
      </c>
      <c r="AI8" s="42" t="str">
        <f>IF(AND('Mapa final'!$AA$22="Muy Alta",'Mapa final'!$AC$22="Catastrófico"),CONCATENATE("R3C",'Mapa final'!$Q$22),"")</f>
        <v/>
      </c>
      <c r="AJ8" s="42" t="str">
        <f>IF(AND('Mapa final'!$AA$23="Muy Alta",'Mapa final'!$AC$23="Catastrófico"),CONCATENATE("R3C",'Mapa final'!$Q$23),"")</f>
        <v/>
      </c>
      <c r="AK8" s="42" t="str">
        <f>IF(AND('Mapa final'!$AA$24="Muy Alta",'Mapa final'!$AC$24="Catastrófico"),CONCATENATE("R3C",'Mapa final'!$Q$24),"")</f>
        <v/>
      </c>
      <c r="AL8" s="42" t="str">
        <f>IF(AND('Mapa final'!$AA$25="Muy Alta",'Mapa final'!$AC$25="Catastrófico"),CONCATENATE("R3C",'Mapa final'!$Q$25),"")</f>
        <v/>
      </c>
      <c r="AM8" s="43" t="str">
        <f>IF(AND('Mapa final'!$AA$26="Muy Alta",'Mapa final'!$AC$26="Catastrófico"),CONCATENATE("R3C",'Mapa final'!$Q$26),"")</f>
        <v/>
      </c>
      <c r="AN8" s="70"/>
      <c r="AO8" s="347"/>
      <c r="AP8" s="348"/>
      <c r="AQ8" s="348"/>
      <c r="AR8" s="348"/>
      <c r="AS8" s="348"/>
      <c r="AT8" s="349"/>
      <c r="AU8" s="70"/>
      <c r="AV8" s="70"/>
      <c r="AW8" s="70"/>
      <c r="AX8" s="70"/>
      <c r="AY8" s="70"/>
      <c r="AZ8" s="70"/>
      <c r="BA8" s="70"/>
      <c r="BB8" s="70"/>
      <c r="BC8" s="70"/>
      <c r="BD8" s="70"/>
      <c r="BE8" s="70"/>
      <c r="BF8" s="70"/>
      <c r="BG8" s="70"/>
      <c r="BH8" s="70"/>
      <c r="BI8" s="70"/>
      <c r="BJ8" s="70"/>
      <c r="BK8" s="70"/>
      <c r="BL8" s="70"/>
      <c r="BM8" s="70"/>
      <c r="BN8" s="70"/>
      <c r="BO8" s="70"/>
      <c r="BP8" s="70"/>
      <c r="BQ8" s="70"/>
      <c r="BR8" s="70"/>
      <c r="BS8" s="70"/>
      <c r="BT8" s="70"/>
      <c r="BU8" s="70"/>
      <c r="BV8" s="70"/>
      <c r="BW8" s="70"/>
      <c r="BX8" s="70"/>
    </row>
    <row r="9" spans="1:91" ht="15" customHeight="1" x14ac:dyDescent="0.25">
      <c r="A9" s="70"/>
      <c r="B9" s="285"/>
      <c r="C9" s="285"/>
      <c r="D9" s="286"/>
      <c r="E9" s="326"/>
      <c r="F9" s="327"/>
      <c r="G9" s="327"/>
      <c r="H9" s="327"/>
      <c r="I9" s="328"/>
      <c r="J9" s="38" t="str">
        <f>IF(AND('Mapa final'!$AA$27="Muy Alta",'Mapa final'!$AC$27="Leve"),CONCATENATE("R4C",'Mapa final'!$Q$27),"")</f>
        <v/>
      </c>
      <c r="K9" s="39" t="str">
        <f>IF(AND('Mapa final'!$AA$28="Muy Alta",'Mapa final'!$AC$28="Leve"),CONCATENATE("R4C",'Mapa final'!$Q$28),"")</f>
        <v/>
      </c>
      <c r="L9" s="44" t="str">
        <f>IF(AND('Mapa final'!$AA$29="Muy Alta",'Mapa final'!$AC$29="Leve"),CONCATENATE("R4C",'Mapa final'!$Q$29),"")</f>
        <v/>
      </c>
      <c r="M9" s="44" t="str">
        <f>IF(AND('Mapa final'!$AA$30="Muy Alta",'Mapa final'!$AC$30="Leve"),CONCATENATE("R4C",'Mapa final'!$Q$30),"")</f>
        <v/>
      </c>
      <c r="N9" s="44" t="str">
        <f>IF(AND('Mapa final'!$AA$31="Muy Alta",'Mapa final'!$AC$31="Leve"),CONCATENATE("R4C",'Mapa final'!$Q$31),"")</f>
        <v/>
      </c>
      <c r="O9" s="40" t="str">
        <f>IF(AND('Mapa final'!$AA$32="Muy Alta",'Mapa final'!$AC$32="Leve"),CONCATENATE("R4C",'Mapa final'!$Q$32),"")</f>
        <v/>
      </c>
      <c r="P9" s="38" t="str">
        <f>IF(AND('Mapa final'!$AA$27="Muy Alta",'Mapa final'!$AC$27="Menor"),CONCATENATE("R4C",'Mapa final'!$Q$27),"")</f>
        <v/>
      </c>
      <c r="Q9" s="39" t="str">
        <f>IF(AND('Mapa final'!$AA$28="Muy Alta",'Mapa final'!$AC$28="Menor"),CONCATENATE("R4C",'Mapa final'!$Q$28),"")</f>
        <v/>
      </c>
      <c r="R9" s="44" t="str">
        <f>IF(AND('Mapa final'!$AA$29="Muy Alta",'Mapa final'!$AC$29="Menor"),CONCATENATE("R4C",'Mapa final'!$Q$29),"")</f>
        <v/>
      </c>
      <c r="S9" s="44" t="str">
        <f>IF(AND('Mapa final'!$AA$30="Muy Alta",'Mapa final'!$AC$30="Menor"),CONCATENATE("R4C",'Mapa final'!$Q$30),"")</f>
        <v/>
      </c>
      <c r="T9" s="44" t="str">
        <f>IF(AND('Mapa final'!$AA$31="Muy Alta",'Mapa final'!$AC$31="Menor"),CONCATENATE("R4C",'Mapa final'!$Q$31),"")</f>
        <v/>
      </c>
      <c r="U9" s="40" t="str">
        <f>IF(AND('Mapa final'!$AA$32="Muy Alta",'Mapa final'!$AC$32="Menor"),CONCATENATE("R4C",'Mapa final'!$Q$32),"")</f>
        <v/>
      </c>
      <c r="V9" s="38" t="str">
        <f>IF(AND('Mapa final'!$AA$27="Muy Alta",'Mapa final'!$AC$27="Moderado"),CONCATENATE("R4C",'Mapa final'!$Q$27),"")</f>
        <v/>
      </c>
      <c r="W9" s="39" t="str">
        <f>IF(AND('Mapa final'!$AA$28="Muy Alta",'Mapa final'!$AC$28="Moderado"),CONCATENATE("R4C",'Mapa final'!$Q$28),"")</f>
        <v/>
      </c>
      <c r="X9" s="44" t="str">
        <f>IF(AND('Mapa final'!$AA$29="Muy Alta",'Mapa final'!$AC$29="Moderado"),CONCATENATE("R4C",'Mapa final'!$Q$29),"")</f>
        <v/>
      </c>
      <c r="Y9" s="44" t="str">
        <f>IF(AND('Mapa final'!$AA$30="Muy Alta",'Mapa final'!$AC$30="Moderado"),CONCATENATE("R4C",'Mapa final'!$Q$30),"")</f>
        <v/>
      </c>
      <c r="Z9" s="44" t="str">
        <f>IF(AND('Mapa final'!$AA$31="Muy Alta",'Mapa final'!$AC$31="Moderado"),CONCATENATE("R4C",'Mapa final'!$Q$31),"")</f>
        <v/>
      </c>
      <c r="AA9" s="40" t="str">
        <f>IF(AND('Mapa final'!$AA$32="Muy Alta",'Mapa final'!$AC$32="Moderado"),CONCATENATE("R4C",'Mapa final'!$Q$32),"")</f>
        <v/>
      </c>
      <c r="AB9" s="38" t="str">
        <f>IF(AND('Mapa final'!$AA$27="Muy Alta",'Mapa final'!$AC$27="Mayor"),CONCATENATE("R4C",'Mapa final'!$Q$27),"")</f>
        <v/>
      </c>
      <c r="AC9" s="39" t="str">
        <f>IF(AND('Mapa final'!$AA$28="Muy Alta",'Mapa final'!$AC$28="Mayor"),CONCATENATE("R4C",'Mapa final'!$Q$28),"")</f>
        <v/>
      </c>
      <c r="AD9" s="44" t="str">
        <f>IF(AND('Mapa final'!$AA$29="Muy Alta",'Mapa final'!$AC$29="Mayor"),CONCATENATE("R4C",'Mapa final'!$Q$29),"")</f>
        <v/>
      </c>
      <c r="AE9" s="44" t="str">
        <f>IF(AND('Mapa final'!$AA$30="Muy Alta",'Mapa final'!$AC$30="Mayor"),CONCATENATE("R4C",'Mapa final'!$Q$30),"")</f>
        <v/>
      </c>
      <c r="AF9" s="44" t="str">
        <f>IF(AND('Mapa final'!$AA$31="Muy Alta",'Mapa final'!$AC$31="Mayor"),CONCATENATE("R4C",'Mapa final'!$Q$31),"")</f>
        <v/>
      </c>
      <c r="AG9" s="40" t="str">
        <f>IF(AND('Mapa final'!$AA$32="Muy Alta",'Mapa final'!$AC$32="Mayor"),CONCATENATE("R4C",'Mapa final'!$Q$32),"")</f>
        <v/>
      </c>
      <c r="AH9" s="41" t="str">
        <f>IF(AND('Mapa final'!$AA$27="Muy Alta",'Mapa final'!$AC$27="Catastrófico"),CONCATENATE("R4C",'Mapa final'!$Q$27),"")</f>
        <v/>
      </c>
      <c r="AI9" s="42" t="str">
        <f>IF(AND('Mapa final'!$AA$28="Muy Alta",'Mapa final'!$AC$28="Catastrófico"),CONCATENATE("R4C",'Mapa final'!$Q$28),"")</f>
        <v/>
      </c>
      <c r="AJ9" s="42" t="str">
        <f>IF(AND('Mapa final'!$AA$29="Muy Alta",'Mapa final'!$AC$29="Catastrófico"),CONCATENATE("R4C",'Mapa final'!$Q$29),"")</f>
        <v/>
      </c>
      <c r="AK9" s="42" t="str">
        <f>IF(AND('Mapa final'!$AA$30="Muy Alta",'Mapa final'!$AC$30="Catastrófico"),CONCATENATE("R4C",'Mapa final'!$Q$30),"")</f>
        <v/>
      </c>
      <c r="AL9" s="42" t="str">
        <f>IF(AND('Mapa final'!$AA$31="Muy Alta",'Mapa final'!$AC$31="Catastrófico"),CONCATENATE("R4C",'Mapa final'!$Q$31),"")</f>
        <v/>
      </c>
      <c r="AM9" s="43" t="str">
        <f>IF(AND('Mapa final'!$AA$32="Muy Alta",'Mapa final'!$AC$32="Catastrófico"),CONCATENATE("R4C",'Mapa final'!$Q$32),"")</f>
        <v/>
      </c>
      <c r="AN9" s="70"/>
      <c r="AO9" s="347"/>
      <c r="AP9" s="348"/>
      <c r="AQ9" s="348"/>
      <c r="AR9" s="348"/>
      <c r="AS9" s="348"/>
      <c r="AT9" s="349"/>
      <c r="AU9" s="70"/>
      <c r="AV9" s="70"/>
      <c r="AW9" s="70"/>
      <c r="AX9" s="70"/>
      <c r="AY9" s="70"/>
      <c r="AZ9" s="70"/>
      <c r="BA9" s="70"/>
      <c r="BB9" s="70"/>
      <c r="BC9" s="70"/>
      <c r="BD9" s="70"/>
      <c r="BE9" s="70"/>
      <c r="BF9" s="70"/>
      <c r="BG9" s="70"/>
      <c r="BH9" s="70"/>
      <c r="BI9" s="70"/>
      <c r="BJ9" s="70"/>
      <c r="BK9" s="70"/>
      <c r="BL9" s="70"/>
      <c r="BM9" s="70"/>
      <c r="BN9" s="70"/>
      <c r="BO9" s="70"/>
      <c r="BP9" s="70"/>
      <c r="BQ9" s="70"/>
      <c r="BR9" s="70"/>
      <c r="BS9" s="70"/>
      <c r="BT9" s="70"/>
      <c r="BU9" s="70"/>
      <c r="BV9" s="70"/>
      <c r="BW9" s="70"/>
      <c r="BX9" s="70"/>
    </row>
    <row r="10" spans="1:91" ht="15" customHeight="1" x14ac:dyDescent="0.25">
      <c r="A10" s="70"/>
      <c r="B10" s="285"/>
      <c r="C10" s="285"/>
      <c r="D10" s="286"/>
      <c r="E10" s="326"/>
      <c r="F10" s="327"/>
      <c r="G10" s="327"/>
      <c r="H10" s="327"/>
      <c r="I10" s="328"/>
      <c r="J10" s="38" t="str">
        <f>IF(AND('Mapa final'!$AA$39="Muy Alta",'Mapa final'!$AC$39="Leve"),CONCATENATE("R5C",'Mapa final'!$Q$39),"")</f>
        <v/>
      </c>
      <c r="K10" s="39" t="str">
        <f>IF(AND('Mapa final'!$AA$40="Muy Alta",'Mapa final'!$AC$40="Leve"),CONCATENATE("R5C",'Mapa final'!$Q$40),"")</f>
        <v/>
      </c>
      <c r="L10" s="44" t="str">
        <f>IF(AND('Mapa final'!$AA$41="Muy Alta",'Mapa final'!$AC$41="Leve"),CONCATENATE("R5C",'Mapa final'!$Q$41),"")</f>
        <v/>
      </c>
      <c r="M10" s="44" t="str">
        <f>IF(AND('Mapa final'!$AA$42="Muy Alta",'Mapa final'!$AC$42="Leve"),CONCATENATE("R5C",'Mapa final'!$Q$42),"")</f>
        <v/>
      </c>
      <c r="N10" s="44" t="str">
        <f>IF(AND('Mapa final'!$AA$43="Muy Alta",'Mapa final'!$AC$43="Leve"),CONCATENATE("R5C",'Mapa final'!$Q$43),"")</f>
        <v/>
      </c>
      <c r="O10" s="40" t="str">
        <f>IF(AND('Mapa final'!$AA$44="Muy Alta",'Mapa final'!$AC$44="Leve"),CONCATENATE("R5C",'Mapa final'!$Q$44),"")</f>
        <v/>
      </c>
      <c r="P10" s="38" t="str">
        <f>IF(AND('Mapa final'!$AA$39="Muy Alta",'Mapa final'!$AC$39="Menor"),CONCATENATE("R5C",'Mapa final'!$Q$39),"")</f>
        <v/>
      </c>
      <c r="Q10" s="39" t="str">
        <f>IF(AND('Mapa final'!$AA$40="Muy Alta",'Mapa final'!$AC$40="Menor"),CONCATENATE("R5C",'Mapa final'!$Q$40),"")</f>
        <v/>
      </c>
      <c r="R10" s="44" t="str">
        <f>IF(AND('Mapa final'!$AA$41="Muy Alta",'Mapa final'!$AC$41="Menor"),CONCATENATE("R5C",'Mapa final'!$Q$41),"")</f>
        <v/>
      </c>
      <c r="S10" s="44" t="str">
        <f>IF(AND('Mapa final'!$AA$42="Muy Alta",'Mapa final'!$AC$42="Menor"),CONCATENATE("R5C",'Mapa final'!$Q$42),"")</f>
        <v/>
      </c>
      <c r="T10" s="44" t="str">
        <f>IF(AND('Mapa final'!$AA$43="Muy Alta",'Mapa final'!$AC$43="Menor"),CONCATENATE("R5C",'Mapa final'!$Q$43),"")</f>
        <v/>
      </c>
      <c r="U10" s="40" t="str">
        <f>IF(AND('Mapa final'!$AA$44="Muy Alta",'Mapa final'!$AC$44="Menor"),CONCATENATE("R5C",'Mapa final'!$Q$44),"")</f>
        <v/>
      </c>
      <c r="V10" s="38" t="str">
        <f>IF(AND('Mapa final'!$AA$39="Muy Alta",'Mapa final'!$AC$39="Moderado"),CONCATENATE("R5C",'Mapa final'!$Q$39),"")</f>
        <v/>
      </c>
      <c r="W10" s="39" t="str">
        <f>IF(AND('Mapa final'!$AA$40="Muy Alta",'Mapa final'!$AC$40="Moderado"),CONCATENATE("R5C",'Mapa final'!$Q$40),"")</f>
        <v/>
      </c>
      <c r="X10" s="44" t="str">
        <f>IF(AND('Mapa final'!$AA$41="Muy Alta",'Mapa final'!$AC$41="Moderado"),CONCATENATE("R5C",'Mapa final'!$Q$41),"")</f>
        <v/>
      </c>
      <c r="Y10" s="44" t="str">
        <f>IF(AND('Mapa final'!$AA$42="Muy Alta",'Mapa final'!$AC$42="Moderado"),CONCATENATE("R5C",'Mapa final'!$Q$42),"")</f>
        <v/>
      </c>
      <c r="Z10" s="44" t="str">
        <f>IF(AND('Mapa final'!$AA$43="Muy Alta",'Mapa final'!$AC$43="Moderado"),CONCATENATE("R5C",'Mapa final'!$Q$43),"")</f>
        <v/>
      </c>
      <c r="AA10" s="40" t="str">
        <f>IF(AND('Mapa final'!$AA$44="Muy Alta",'Mapa final'!$AC$44="Moderado"),CONCATENATE("R5C",'Mapa final'!$Q$44),"")</f>
        <v/>
      </c>
      <c r="AB10" s="38" t="str">
        <f>IF(AND('Mapa final'!$AA$39="Muy Alta",'Mapa final'!$AC$39="Mayor"),CONCATENATE("R5C",'Mapa final'!$Q$39),"")</f>
        <v/>
      </c>
      <c r="AC10" s="39" t="str">
        <f>IF(AND('Mapa final'!$AA$40="Muy Alta",'Mapa final'!$AC$40="Mayor"),CONCATENATE("R5C",'Mapa final'!$Q$40),"")</f>
        <v/>
      </c>
      <c r="AD10" s="44" t="str">
        <f>IF(AND('Mapa final'!$AA$41="Muy Alta",'Mapa final'!$AC$41="Mayor"),CONCATENATE("R5C",'Mapa final'!$Q$41),"")</f>
        <v/>
      </c>
      <c r="AE10" s="44" t="str">
        <f>IF(AND('Mapa final'!$AA$42="Muy Alta",'Mapa final'!$AC$42="Mayor"),CONCATENATE("R5C",'Mapa final'!$Q$42),"")</f>
        <v/>
      </c>
      <c r="AF10" s="44" t="str">
        <f>IF(AND('Mapa final'!$AA$43="Muy Alta",'Mapa final'!$AC$43="Mayor"),CONCATENATE("R5C",'Mapa final'!$Q$43),"")</f>
        <v/>
      </c>
      <c r="AG10" s="40" t="str">
        <f>IF(AND('Mapa final'!$AA$44="Muy Alta",'Mapa final'!$AC$44="Mayor"),CONCATENATE("R5C",'Mapa final'!$Q$44),"")</f>
        <v/>
      </c>
      <c r="AH10" s="41" t="str">
        <f>IF(AND('Mapa final'!$AA$39="Muy Alta",'Mapa final'!$AC$39="Catastrófico"),CONCATENATE("R5C",'Mapa final'!$Q$39),"")</f>
        <v/>
      </c>
      <c r="AI10" s="42" t="str">
        <f>IF(AND('Mapa final'!$AA$40="Muy Alta",'Mapa final'!$AC$40="Catastrófico"),CONCATENATE("R5C",'Mapa final'!$Q$40),"")</f>
        <v/>
      </c>
      <c r="AJ10" s="42" t="str">
        <f>IF(AND('Mapa final'!$AA$41="Muy Alta",'Mapa final'!$AC$41="Catastrófico"),CONCATENATE("R5C",'Mapa final'!$Q$41),"")</f>
        <v/>
      </c>
      <c r="AK10" s="42" t="str">
        <f>IF(AND('Mapa final'!$AA$42="Muy Alta",'Mapa final'!$AC$42="Catastrófico"),CONCATENATE("R5C",'Mapa final'!$Q$42),"")</f>
        <v/>
      </c>
      <c r="AL10" s="42" t="str">
        <f>IF(AND('Mapa final'!$AA$43="Muy Alta",'Mapa final'!$AC$43="Catastrófico"),CONCATENATE("R5C",'Mapa final'!$Q$43),"")</f>
        <v/>
      </c>
      <c r="AM10" s="43" t="str">
        <f>IF(AND('Mapa final'!$AA$44="Muy Alta",'Mapa final'!$AC$44="Catastrófico"),CONCATENATE("R5C",'Mapa final'!$Q$44),"")</f>
        <v/>
      </c>
      <c r="AN10" s="70"/>
      <c r="AO10" s="347"/>
      <c r="AP10" s="348"/>
      <c r="AQ10" s="348"/>
      <c r="AR10" s="348"/>
      <c r="AS10" s="348"/>
      <c r="AT10" s="349"/>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c r="BS10" s="70"/>
      <c r="BT10" s="70"/>
      <c r="BU10" s="70"/>
      <c r="BV10" s="70"/>
      <c r="BW10" s="70"/>
      <c r="BX10" s="70"/>
    </row>
    <row r="11" spans="1:91" ht="15" customHeight="1" x14ac:dyDescent="0.25">
      <c r="A11" s="70"/>
      <c r="B11" s="285"/>
      <c r="C11" s="285"/>
      <c r="D11" s="286"/>
      <c r="E11" s="326"/>
      <c r="F11" s="327"/>
      <c r="G11" s="327"/>
      <c r="H11" s="327"/>
      <c r="I11" s="328"/>
      <c r="J11" s="38" t="str">
        <f>IF(AND('Mapa final'!$AA$45="Muy Alta",'Mapa final'!$AC$45="Leve"),CONCATENATE("R6C",'Mapa final'!$Q$45),"")</f>
        <v/>
      </c>
      <c r="K11" s="39" t="str">
        <f>IF(AND('Mapa final'!$AA$46="Muy Alta",'Mapa final'!$AC$46="Leve"),CONCATENATE("R6C",'Mapa final'!$Q$46),"")</f>
        <v/>
      </c>
      <c r="L11" s="44" t="str">
        <f>IF(AND('Mapa final'!$AA$47="Muy Alta",'Mapa final'!$AC$47="Leve"),CONCATENATE("R6C",'Mapa final'!$Q$47),"")</f>
        <v/>
      </c>
      <c r="M11" s="44" t="str">
        <f>IF(AND('Mapa final'!$AA$48="Muy Alta",'Mapa final'!$AC$48="Leve"),CONCATENATE("R6C",'Mapa final'!$Q$48),"")</f>
        <v/>
      </c>
      <c r="N11" s="44" t="str">
        <f>IF(AND('Mapa final'!$AA$49="Muy Alta",'Mapa final'!$AC$49="Leve"),CONCATENATE("R6C",'Mapa final'!$Q$49),"")</f>
        <v/>
      </c>
      <c r="O11" s="40" t="str">
        <f>IF(AND('Mapa final'!$AA$50="Muy Alta",'Mapa final'!$AC$50="Leve"),CONCATENATE("R6C",'Mapa final'!$Q$50),"")</f>
        <v/>
      </c>
      <c r="P11" s="38" t="str">
        <f>IF(AND('Mapa final'!$AA$45="Muy Alta",'Mapa final'!$AC$45="Menor"),CONCATENATE("R6C",'Mapa final'!$Q$45),"")</f>
        <v/>
      </c>
      <c r="Q11" s="39" t="str">
        <f>IF(AND('Mapa final'!$AA$46="Muy Alta",'Mapa final'!$AC$46="Menor"),CONCATENATE("R6C",'Mapa final'!$Q$46),"")</f>
        <v/>
      </c>
      <c r="R11" s="44" t="str">
        <f>IF(AND('Mapa final'!$AA$47="Muy Alta",'Mapa final'!$AC$47="Menor"),CONCATENATE("R6C",'Mapa final'!$Q$47),"")</f>
        <v/>
      </c>
      <c r="S11" s="44" t="str">
        <f>IF(AND('Mapa final'!$AA$48="Muy Alta",'Mapa final'!$AC$48="Menor"),CONCATENATE("R6C",'Mapa final'!$Q$48),"")</f>
        <v/>
      </c>
      <c r="T11" s="44" t="str">
        <f>IF(AND('Mapa final'!$AA$49="Muy Alta",'Mapa final'!$AC$49="Menor"),CONCATENATE("R6C",'Mapa final'!$Q$49),"")</f>
        <v/>
      </c>
      <c r="U11" s="40" t="str">
        <f>IF(AND('Mapa final'!$AA$50="Muy Alta",'Mapa final'!$AC$50="Menor"),CONCATENATE("R6C",'Mapa final'!$Q$50),"")</f>
        <v/>
      </c>
      <c r="V11" s="38" t="str">
        <f>IF(AND('Mapa final'!$AA$45="Muy Alta",'Mapa final'!$AC$45="Moderado"),CONCATENATE("R6C",'Mapa final'!$Q$45),"")</f>
        <v/>
      </c>
      <c r="W11" s="39" t="str">
        <f>IF(AND('Mapa final'!$AA$46="Muy Alta",'Mapa final'!$AC$46="Moderado"),CONCATENATE("R6C",'Mapa final'!$Q$46),"")</f>
        <v/>
      </c>
      <c r="X11" s="44" t="str">
        <f>IF(AND('Mapa final'!$AA$47="Muy Alta",'Mapa final'!$AC$47="Moderado"),CONCATENATE("R6C",'Mapa final'!$Q$47),"")</f>
        <v/>
      </c>
      <c r="Y11" s="44" t="str">
        <f>IF(AND('Mapa final'!$AA$48="Muy Alta",'Mapa final'!$AC$48="Moderado"),CONCATENATE("R6C",'Mapa final'!$Q$48),"")</f>
        <v/>
      </c>
      <c r="Z11" s="44" t="str">
        <f>IF(AND('Mapa final'!$AA$49="Muy Alta",'Mapa final'!$AC$49="Moderado"),CONCATENATE("R6C",'Mapa final'!$Q$49),"")</f>
        <v/>
      </c>
      <c r="AA11" s="40" t="str">
        <f>IF(AND('Mapa final'!$AA$50="Muy Alta",'Mapa final'!$AC$50="Moderado"),CONCATENATE("R6C",'Mapa final'!$Q$50),"")</f>
        <v/>
      </c>
      <c r="AB11" s="38" t="str">
        <f>IF(AND('Mapa final'!$AA$45="Muy Alta",'Mapa final'!$AC$45="Mayor"),CONCATENATE("R6C",'Mapa final'!$Q$45),"")</f>
        <v/>
      </c>
      <c r="AC11" s="39" t="str">
        <f>IF(AND('Mapa final'!$AA$46="Muy Alta",'Mapa final'!$AC$46="Mayor"),CONCATENATE("R6C",'Mapa final'!$Q$46),"")</f>
        <v/>
      </c>
      <c r="AD11" s="44" t="str">
        <f>IF(AND('Mapa final'!$AA$47="Muy Alta",'Mapa final'!$AC$47="Mayor"),CONCATENATE("R6C",'Mapa final'!$Q$47),"")</f>
        <v/>
      </c>
      <c r="AE11" s="44" t="str">
        <f>IF(AND('Mapa final'!$AA$48="Muy Alta",'Mapa final'!$AC$48="Mayor"),CONCATENATE("R6C",'Mapa final'!$Q$48),"")</f>
        <v/>
      </c>
      <c r="AF11" s="44" t="str">
        <f>IF(AND('Mapa final'!$AA$49="Muy Alta",'Mapa final'!$AC$49="Mayor"),CONCATENATE("R6C",'Mapa final'!$Q$49),"")</f>
        <v/>
      </c>
      <c r="AG11" s="40" t="str">
        <f>IF(AND('Mapa final'!$AA$50="Muy Alta",'Mapa final'!$AC$50="Mayor"),CONCATENATE("R6C",'Mapa final'!$Q$50),"")</f>
        <v/>
      </c>
      <c r="AH11" s="41" t="str">
        <f>IF(AND('Mapa final'!$AA$45="Muy Alta",'Mapa final'!$AC$45="Catastrófico"),CONCATENATE("R6C",'Mapa final'!$Q$45),"")</f>
        <v/>
      </c>
      <c r="AI11" s="42" t="str">
        <f>IF(AND('Mapa final'!$AA$46="Muy Alta",'Mapa final'!$AC$46="Catastrófico"),CONCATENATE("R6C",'Mapa final'!$Q$46),"")</f>
        <v/>
      </c>
      <c r="AJ11" s="42" t="str">
        <f>IF(AND('Mapa final'!$AA$47="Muy Alta",'Mapa final'!$AC$47="Catastrófico"),CONCATENATE("R6C",'Mapa final'!$Q$47),"")</f>
        <v/>
      </c>
      <c r="AK11" s="42" t="str">
        <f>IF(AND('Mapa final'!$AA$48="Muy Alta",'Mapa final'!$AC$48="Catastrófico"),CONCATENATE("R6C",'Mapa final'!$Q$48),"")</f>
        <v/>
      </c>
      <c r="AL11" s="42" t="str">
        <f>IF(AND('Mapa final'!$AA$49="Muy Alta",'Mapa final'!$AC$49="Catastrófico"),CONCATENATE("R6C",'Mapa final'!$Q$49),"")</f>
        <v/>
      </c>
      <c r="AM11" s="43" t="str">
        <f>IF(AND('Mapa final'!$AA$50="Muy Alta",'Mapa final'!$AC$50="Catastrófico"),CONCATENATE("R6C",'Mapa final'!$Q$50),"")</f>
        <v/>
      </c>
      <c r="AN11" s="70"/>
      <c r="AO11" s="347"/>
      <c r="AP11" s="348"/>
      <c r="AQ11" s="348"/>
      <c r="AR11" s="348"/>
      <c r="AS11" s="348"/>
      <c r="AT11" s="349"/>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c r="BS11" s="70"/>
      <c r="BT11" s="70"/>
      <c r="BU11" s="70"/>
      <c r="BV11" s="70"/>
      <c r="BW11" s="70"/>
      <c r="BX11" s="70"/>
    </row>
    <row r="12" spans="1:91" ht="15" customHeight="1" x14ac:dyDescent="0.25">
      <c r="A12" s="70"/>
      <c r="B12" s="285"/>
      <c r="C12" s="285"/>
      <c r="D12" s="286"/>
      <c r="E12" s="326"/>
      <c r="F12" s="327"/>
      <c r="G12" s="327"/>
      <c r="H12" s="327"/>
      <c r="I12" s="328"/>
      <c r="J12" s="38" t="str">
        <f>IF(AND('Mapa final'!$AA$51="Muy Alta",'Mapa final'!$AC$51="Leve"),CONCATENATE("R7C",'Mapa final'!$Q$51),"")</f>
        <v/>
      </c>
      <c r="K12" s="39" t="str">
        <f>IF(AND('Mapa final'!$AA$52="Muy Alta",'Mapa final'!$AC$52="Leve"),CONCATENATE("R7C",'Mapa final'!$Q$52),"")</f>
        <v/>
      </c>
      <c r="L12" s="44" t="str">
        <f>IF(AND('Mapa final'!$AA$53="Muy Alta",'Mapa final'!$AC$53="Leve"),CONCATENATE("R7C",'Mapa final'!$Q$53),"")</f>
        <v/>
      </c>
      <c r="M12" s="44" t="str">
        <f>IF(AND('Mapa final'!$AA$54="Muy Alta",'Mapa final'!$AC$54="Leve"),CONCATENATE("R7C",'Mapa final'!$Q$54),"")</f>
        <v/>
      </c>
      <c r="N12" s="44" t="str">
        <f>IF(AND('Mapa final'!$AA$55="Muy Alta",'Mapa final'!$AC$55="Leve"),CONCATENATE("R7C",'Mapa final'!$Q$55),"")</f>
        <v/>
      </c>
      <c r="O12" s="40" t="str">
        <f>IF(AND('Mapa final'!$AA$56="Muy Alta",'Mapa final'!$AC$56="Leve"),CONCATENATE("R7C",'Mapa final'!$Q$56),"")</f>
        <v/>
      </c>
      <c r="P12" s="38" t="str">
        <f>IF(AND('Mapa final'!$AA$51="Muy Alta",'Mapa final'!$AC$51="Menor"),CONCATENATE("R7C",'Mapa final'!$Q$51),"")</f>
        <v/>
      </c>
      <c r="Q12" s="39" t="str">
        <f>IF(AND('Mapa final'!$AA$52="Muy Alta",'Mapa final'!$AC$52="Menor"),CONCATENATE("R7C",'Mapa final'!$Q$52),"")</f>
        <v/>
      </c>
      <c r="R12" s="44" t="str">
        <f>IF(AND('Mapa final'!$AA$53="Muy Alta",'Mapa final'!$AC$53="Menor"),CONCATENATE("R7C",'Mapa final'!$Q$53),"")</f>
        <v/>
      </c>
      <c r="S12" s="44" t="str">
        <f>IF(AND('Mapa final'!$AA$54="Muy Alta",'Mapa final'!$AC$54="Menor"),CONCATENATE("R7C",'Mapa final'!$Q$54),"")</f>
        <v/>
      </c>
      <c r="T12" s="44" t="str">
        <f>IF(AND('Mapa final'!$AA$55="Muy Alta",'Mapa final'!$AC$55="Menor"),CONCATENATE("R7C",'Mapa final'!$Q$55),"")</f>
        <v/>
      </c>
      <c r="U12" s="40" t="str">
        <f>IF(AND('Mapa final'!$AA$56="Muy Alta",'Mapa final'!$AC$56="Menor"),CONCATENATE("R7C",'Mapa final'!$Q$56),"")</f>
        <v/>
      </c>
      <c r="V12" s="38" t="str">
        <f>IF(AND('Mapa final'!$AA$51="Muy Alta",'Mapa final'!$AC$51="Moderado"),CONCATENATE("R7C",'Mapa final'!$Q$51),"")</f>
        <v/>
      </c>
      <c r="W12" s="39" t="str">
        <f>IF(AND('Mapa final'!$AA$52="Muy Alta",'Mapa final'!$AC$52="Moderado"),CONCATENATE("R7C",'Mapa final'!$Q$52),"")</f>
        <v/>
      </c>
      <c r="X12" s="44" t="str">
        <f>IF(AND('Mapa final'!$AA$53="Muy Alta",'Mapa final'!$AC$53="Moderado"),CONCATENATE("R7C",'Mapa final'!$Q$53),"")</f>
        <v/>
      </c>
      <c r="Y12" s="44" t="str">
        <f>IF(AND('Mapa final'!$AA$54="Muy Alta",'Mapa final'!$AC$54="Moderado"),CONCATENATE("R7C",'Mapa final'!$Q$54),"")</f>
        <v/>
      </c>
      <c r="Z12" s="44" t="str">
        <f>IF(AND('Mapa final'!$AA$55="Muy Alta",'Mapa final'!$AC$55="Moderado"),CONCATENATE("R7C",'Mapa final'!$Q$55),"")</f>
        <v/>
      </c>
      <c r="AA12" s="40" t="str">
        <f>IF(AND('Mapa final'!$AA$56="Muy Alta",'Mapa final'!$AC$56="Moderado"),CONCATENATE("R7C",'Mapa final'!$Q$56),"")</f>
        <v/>
      </c>
      <c r="AB12" s="38" t="str">
        <f>IF(AND('Mapa final'!$AA$51="Muy Alta",'Mapa final'!$AC$51="Mayor"),CONCATENATE("R7C",'Mapa final'!$Q$51),"")</f>
        <v/>
      </c>
      <c r="AC12" s="39" t="str">
        <f>IF(AND('Mapa final'!$AA$52="Muy Alta",'Mapa final'!$AC$52="Mayor"),CONCATENATE("R7C",'Mapa final'!$Q$52),"")</f>
        <v/>
      </c>
      <c r="AD12" s="44" t="str">
        <f>IF(AND('Mapa final'!$AA$53="Muy Alta",'Mapa final'!$AC$53="Mayor"),CONCATENATE("R7C",'Mapa final'!$Q$53),"")</f>
        <v/>
      </c>
      <c r="AE12" s="44" t="str">
        <f>IF(AND('Mapa final'!$AA$54="Muy Alta",'Mapa final'!$AC$54="Mayor"),CONCATENATE("R7C",'Mapa final'!$Q$54),"")</f>
        <v/>
      </c>
      <c r="AF12" s="44" t="str">
        <f>IF(AND('Mapa final'!$AA$55="Muy Alta",'Mapa final'!$AC$55="Mayor"),CONCATENATE("R7C",'Mapa final'!$Q$55),"")</f>
        <v/>
      </c>
      <c r="AG12" s="40" t="str">
        <f>IF(AND('Mapa final'!$AA$56="Muy Alta",'Mapa final'!$AC$56="Mayor"),CONCATENATE("R7C",'Mapa final'!$Q$56),"")</f>
        <v/>
      </c>
      <c r="AH12" s="41" t="str">
        <f>IF(AND('Mapa final'!$AA$51="Muy Alta",'Mapa final'!$AC$51="Catastrófico"),CONCATENATE("R7C",'Mapa final'!$Q$51),"")</f>
        <v/>
      </c>
      <c r="AI12" s="42" t="str">
        <f>IF(AND('Mapa final'!$AA$52="Muy Alta",'Mapa final'!$AC$52="Catastrófico"),CONCATENATE("R7C",'Mapa final'!$Q$52),"")</f>
        <v/>
      </c>
      <c r="AJ12" s="42" t="str">
        <f>IF(AND('Mapa final'!$AA$53="Muy Alta",'Mapa final'!$AC$53="Catastrófico"),CONCATENATE("R7C",'Mapa final'!$Q$53),"")</f>
        <v/>
      </c>
      <c r="AK12" s="42" t="str">
        <f>IF(AND('Mapa final'!$AA$54="Muy Alta",'Mapa final'!$AC$54="Catastrófico"),CONCATENATE("R7C",'Mapa final'!$Q$54),"")</f>
        <v/>
      </c>
      <c r="AL12" s="42" t="str">
        <f>IF(AND('Mapa final'!$AA$55="Muy Alta",'Mapa final'!$AC$55="Catastrófico"),CONCATENATE("R7C",'Mapa final'!$Q$55),"")</f>
        <v/>
      </c>
      <c r="AM12" s="43" t="str">
        <f>IF(AND('Mapa final'!$AA$56="Muy Alta",'Mapa final'!$AC$56="Catastrófico"),CONCATENATE("R7C",'Mapa final'!$Q$56),"")</f>
        <v/>
      </c>
      <c r="AN12" s="70"/>
      <c r="AO12" s="347"/>
      <c r="AP12" s="348"/>
      <c r="AQ12" s="348"/>
      <c r="AR12" s="348"/>
      <c r="AS12" s="348"/>
      <c r="AT12" s="349"/>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c r="BS12" s="70"/>
      <c r="BT12" s="70"/>
      <c r="BU12" s="70"/>
      <c r="BV12" s="70"/>
      <c r="BW12" s="70"/>
      <c r="BX12" s="70"/>
    </row>
    <row r="13" spans="1:91" ht="15" customHeight="1" x14ac:dyDescent="0.25">
      <c r="A13" s="70"/>
      <c r="B13" s="285"/>
      <c r="C13" s="285"/>
      <c r="D13" s="286"/>
      <c r="E13" s="326"/>
      <c r="F13" s="327"/>
      <c r="G13" s="327"/>
      <c r="H13" s="327"/>
      <c r="I13" s="328"/>
      <c r="J13" s="38" t="str">
        <f>IF(AND('Mapa final'!$AA$57="Muy Alta",'Mapa final'!$AC$57="Leve"),CONCATENATE("R8C",'Mapa final'!$Q$57),"")</f>
        <v/>
      </c>
      <c r="K13" s="39" t="str">
        <f>IF(AND('Mapa final'!$AA$58="Muy Alta",'Mapa final'!$AC$58="Leve"),CONCATENATE("R8C",'Mapa final'!$Q$58),"")</f>
        <v/>
      </c>
      <c r="L13" s="44" t="str">
        <f>IF(AND('Mapa final'!$AA$59="Muy Alta",'Mapa final'!$AC$59="Leve"),CONCATENATE("R8C",'Mapa final'!$Q$59),"")</f>
        <v/>
      </c>
      <c r="M13" s="44" t="str">
        <f>IF(AND('Mapa final'!$AA$60="Muy Alta",'Mapa final'!$AC$60="Leve"),CONCATENATE("R8C",'Mapa final'!$Q$60),"")</f>
        <v/>
      </c>
      <c r="N13" s="44" t="str">
        <f>IF(AND('Mapa final'!$AA$61="Muy Alta",'Mapa final'!$AC$61="Leve"),CONCATENATE("R8C",'Mapa final'!$Q$61),"")</f>
        <v/>
      </c>
      <c r="O13" s="40" t="str">
        <f>IF(AND('Mapa final'!$AA$62="Muy Alta",'Mapa final'!$AC$62="Leve"),CONCATENATE("R8C",'Mapa final'!$Q$62),"")</f>
        <v/>
      </c>
      <c r="P13" s="38" t="str">
        <f>IF(AND('Mapa final'!$AA$57="Muy Alta",'Mapa final'!$AC$57="Menor"),CONCATENATE("R8C",'Mapa final'!$Q$57),"")</f>
        <v/>
      </c>
      <c r="Q13" s="39" t="str">
        <f>IF(AND('Mapa final'!$AA$58="Muy Alta",'Mapa final'!$AC$58="Menor"),CONCATENATE("R8C",'Mapa final'!$Q$58),"")</f>
        <v/>
      </c>
      <c r="R13" s="44" t="str">
        <f>IF(AND('Mapa final'!$AA$59="Muy Alta",'Mapa final'!$AC$59="Menor"),CONCATENATE("R8C",'Mapa final'!$Q$59),"")</f>
        <v/>
      </c>
      <c r="S13" s="44" t="str">
        <f>IF(AND('Mapa final'!$AA$60="Muy Alta",'Mapa final'!$AC$60="Menor"),CONCATENATE("R8C",'Mapa final'!$Q$60),"")</f>
        <v/>
      </c>
      <c r="T13" s="44" t="str">
        <f>IF(AND('Mapa final'!$AA$61="Muy Alta",'Mapa final'!$AC$61="Menor"),CONCATENATE("R8C",'Mapa final'!$Q$61),"")</f>
        <v/>
      </c>
      <c r="U13" s="40" t="str">
        <f>IF(AND('Mapa final'!$AA$62="Muy Alta",'Mapa final'!$AC$62="Menor"),CONCATENATE("R8C",'Mapa final'!$Q$62),"")</f>
        <v/>
      </c>
      <c r="V13" s="38" t="str">
        <f>IF(AND('Mapa final'!$AA$57="Muy Alta",'Mapa final'!$AC$57="Moderado"),CONCATENATE("R8C",'Mapa final'!$Q$57),"")</f>
        <v/>
      </c>
      <c r="W13" s="39" t="str">
        <f>IF(AND('Mapa final'!$AA$58="Muy Alta",'Mapa final'!$AC$58="Moderado"),CONCATENATE("R8C",'Mapa final'!$Q$58),"")</f>
        <v/>
      </c>
      <c r="X13" s="44" t="str">
        <f>IF(AND('Mapa final'!$AA$59="Muy Alta",'Mapa final'!$AC$59="Moderado"),CONCATENATE("R8C",'Mapa final'!$Q$59),"")</f>
        <v/>
      </c>
      <c r="Y13" s="44" t="str">
        <f>IF(AND('Mapa final'!$AA$60="Muy Alta",'Mapa final'!$AC$60="Moderado"),CONCATENATE("R8C",'Mapa final'!$Q$60),"")</f>
        <v/>
      </c>
      <c r="Z13" s="44" t="str">
        <f>IF(AND('Mapa final'!$AA$61="Muy Alta",'Mapa final'!$AC$61="Moderado"),CONCATENATE("R8C",'Mapa final'!$Q$61),"")</f>
        <v/>
      </c>
      <c r="AA13" s="40" t="str">
        <f>IF(AND('Mapa final'!$AA$62="Muy Alta",'Mapa final'!$AC$62="Moderado"),CONCATENATE("R8C",'Mapa final'!$Q$62),"")</f>
        <v/>
      </c>
      <c r="AB13" s="38" t="str">
        <f>IF(AND('Mapa final'!$AA$57="Muy Alta",'Mapa final'!$AC$57="Mayor"),CONCATENATE("R8C",'Mapa final'!$Q$57),"")</f>
        <v/>
      </c>
      <c r="AC13" s="39" t="str">
        <f>IF(AND('Mapa final'!$AA$58="Muy Alta",'Mapa final'!$AC$58="Mayor"),CONCATENATE("R8C",'Mapa final'!$Q$58),"")</f>
        <v/>
      </c>
      <c r="AD13" s="44" t="str">
        <f>IF(AND('Mapa final'!$AA$59="Muy Alta",'Mapa final'!$AC$59="Mayor"),CONCATENATE("R8C",'Mapa final'!$Q$59),"")</f>
        <v/>
      </c>
      <c r="AE13" s="44" t="str">
        <f>IF(AND('Mapa final'!$AA$60="Muy Alta",'Mapa final'!$AC$60="Mayor"),CONCATENATE("R8C",'Mapa final'!$Q$60),"")</f>
        <v/>
      </c>
      <c r="AF13" s="44" t="str">
        <f>IF(AND('Mapa final'!$AA$61="Muy Alta",'Mapa final'!$AC$61="Mayor"),CONCATENATE("R8C",'Mapa final'!$Q$61),"")</f>
        <v/>
      </c>
      <c r="AG13" s="40" t="str">
        <f>IF(AND('Mapa final'!$AA$62="Muy Alta",'Mapa final'!$AC$62="Mayor"),CONCATENATE("R8C",'Mapa final'!$Q$62),"")</f>
        <v/>
      </c>
      <c r="AH13" s="41" t="str">
        <f>IF(AND('Mapa final'!$AA$57="Muy Alta",'Mapa final'!$AC$57="Catastrófico"),CONCATENATE("R8C",'Mapa final'!$Q$57),"")</f>
        <v/>
      </c>
      <c r="AI13" s="42" t="str">
        <f>IF(AND('Mapa final'!$AA$58="Muy Alta",'Mapa final'!$AC$58="Catastrófico"),CONCATENATE("R8C",'Mapa final'!$Q$58),"")</f>
        <v/>
      </c>
      <c r="AJ13" s="42" t="str">
        <f>IF(AND('Mapa final'!$AA$59="Muy Alta",'Mapa final'!$AC$59="Catastrófico"),CONCATENATE("R8C",'Mapa final'!$Q$59),"")</f>
        <v/>
      </c>
      <c r="AK13" s="42" t="str">
        <f>IF(AND('Mapa final'!$AA$60="Muy Alta",'Mapa final'!$AC$60="Catastrófico"),CONCATENATE("R8C",'Mapa final'!$Q$60),"")</f>
        <v/>
      </c>
      <c r="AL13" s="42" t="str">
        <f>IF(AND('Mapa final'!$AA$61="Muy Alta",'Mapa final'!$AC$61="Catastrófico"),CONCATENATE("R8C",'Mapa final'!$Q$61),"")</f>
        <v/>
      </c>
      <c r="AM13" s="43" t="str">
        <f>IF(AND('Mapa final'!$AA$62="Muy Alta",'Mapa final'!$AC$62="Catastrófico"),CONCATENATE("R8C",'Mapa final'!$Q$62),"")</f>
        <v/>
      </c>
      <c r="AN13" s="70"/>
      <c r="AO13" s="347"/>
      <c r="AP13" s="348"/>
      <c r="AQ13" s="348"/>
      <c r="AR13" s="348"/>
      <c r="AS13" s="348"/>
      <c r="AT13" s="349"/>
      <c r="AU13" s="70"/>
      <c r="AV13" s="70"/>
      <c r="AW13" s="70"/>
      <c r="AX13" s="70"/>
      <c r="AY13" s="70"/>
      <c r="AZ13" s="70"/>
      <c r="BA13" s="70"/>
      <c r="BB13" s="70"/>
      <c r="BC13" s="70"/>
      <c r="BD13" s="70"/>
      <c r="BE13" s="70"/>
      <c r="BF13" s="70"/>
      <c r="BG13" s="70"/>
      <c r="BH13" s="70"/>
      <c r="BI13" s="70"/>
      <c r="BJ13" s="70"/>
      <c r="BK13" s="70"/>
      <c r="BL13" s="70"/>
      <c r="BM13" s="70"/>
      <c r="BN13" s="70"/>
      <c r="BO13" s="70"/>
      <c r="BP13" s="70"/>
      <c r="BQ13" s="70"/>
      <c r="BR13" s="70"/>
      <c r="BS13" s="70"/>
      <c r="BT13" s="70"/>
      <c r="BU13" s="70"/>
      <c r="BV13" s="70"/>
      <c r="BW13" s="70"/>
      <c r="BX13" s="70"/>
    </row>
    <row r="14" spans="1:91" ht="15" customHeight="1" x14ac:dyDescent="0.25">
      <c r="A14" s="70"/>
      <c r="B14" s="285"/>
      <c r="C14" s="285"/>
      <c r="D14" s="286"/>
      <c r="E14" s="326"/>
      <c r="F14" s="327"/>
      <c r="G14" s="327"/>
      <c r="H14" s="327"/>
      <c r="I14" s="328"/>
      <c r="J14" s="38" t="str">
        <f>IF(AND('Mapa final'!$AA$63="Muy Alta",'Mapa final'!$AC$63="Leve"),CONCATENATE("R9C",'Mapa final'!$Q$63),"")</f>
        <v/>
      </c>
      <c r="K14" s="39" t="str">
        <f>IF(AND('Mapa final'!$AA$64="Muy Alta",'Mapa final'!$AC$64="Leve"),CONCATENATE("R9C",'Mapa final'!$Q$64),"")</f>
        <v/>
      </c>
      <c r="L14" s="44" t="str">
        <f>IF(AND('Mapa final'!$AA$65="Muy Alta",'Mapa final'!$AC$65="Leve"),CONCATENATE("R9C",'Mapa final'!$Q$65),"")</f>
        <v/>
      </c>
      <c r="M14" s="44" t="str">
        <f>IF(AND('Mapa final'!$AA$66="Muy Alta",'Mapa final'!$AC$66="Leve"),CONCATENATE("R9C",'Mapa final'!$Q$66),"")</f>
        <v/>
      </c>
      <c r="N14" s="44" t="str">
        <f>IF(AND('Mapa final'!$AA$67="Muy Alta",'Mapa final'!$AC$67="Leve"),CONCATENATE("R9C",'Mapa final'!$Q$67),"")</f>
        <v/>
      </c>
      <c r="O14" s="40" t="str">
        <f>IF(AND('Mapa final'!$AA$68="Muy Alta",'Mapa final'!$AC$68="Leve"),CONCATENATE("R9C",'Mapa final'!$Q$68),"")</f>
        <v/>
      </c>
      <c r="P14" s="38" t="str">
        <f>IF(AND('Mapa final'!$AA$63="Muy Alta",'Mapa final'!$AC$63="Menor"),CONCATENATE("R9C",'Mapa final'!$Q$63),"")</f>
        <v/>
      </c>
      <c r="Q14" s="39" t="str">
        <f>IF(AND('Mapa final'!$AA$64="Muy Alta",'Mapa final'!$AC$64="Menor"),CONCATENATE("R9C",'Mapa final'!$Q$64),"")</f>
        <v/>
      </c>
      <c r="R14" s="44" t="str">
        <f>IF(AND('Mapa final'!$AA$65="Muy Alta",'Mapa final'!$AC$65="Menor"),CONCATENATE("R9C",'Mapa final'!$Q$65),"")</f>
        <v/>
      </c>
      <c r="S14" s="44" t="str">
        <f>IF(AND('Mapa final'!$AA$66="Muy Alta",'Mapa final'!$AC$66="Menor"),CONCATENATE("R9C",'Mapa final'!$Q$66),"")</f>
        <v/>
      </c>
      <c r="T14" s="44" t="str">
        <f>IF(AND('Mapa final'!$AA$67="Muy Alta",'Mapa final'!$AC$67="Menor"),CONCATENATE("R9C",'Mapa final'!$Q$67),"")</f>
        <v/>
      </c>
      <c r="U14" s="40" t="str">
        <f>IF(AND('Mapa final'!$AA$68="Muy Alta",'Mapa final'!$AC$68="Menor"),CONCATENATE("R9C",'Mapa final'!$Q$68),"")</f>
        <v/>
      </c>
      <c r="V14" s="38" t="str">
        <f>IF(AND('Mapa final'!$AA$63="Muy Alta",'Mapa final'!$AC$63="Moderado"),CONCATENATE("R9C",'Mapa final'!$Q$63),"")</f>
        <v/>
      </c>
      <c r="W14" s="39" t="str">
        <f>IF(AND('Mapa final'!$AA$64="Muy Alta",'Mapa final'!$AC$64="Moderado"),CONCATENATE("R9C",'Mapa final'!$Q$64),"")</f>
        <v/>
      </c>
      <c r="X14" s="44" t="str">
        <f>IF(AND('Mapa final'!$AA$65="Muy Alta",'Mapa final'!$AC$65="Moderado"),CONCATENATE("R9C",'Mapa final'!$Q$65),"")</f>
        <v/>
      </c>
      <c r="Y14" s="44" t="str">
        <f>IF(AND('Mapa final'!$AA$66="Muy Alta",'Mapa final'!$AC$66="Moderado"),CONCATENATE("R9C",'Mapa final'!$Q$66),"")</f>
        <v/>
      </c>
      <c r="Z14" s="44" t="str">
        <f>IF(AND('Mapa final'!$AA$67="Muy Alta",'Mapa final'!$AC$67="Moderado"),CONCATENATE("R9C",'Mapa final'!$Q$67),"")</f>
        <v/>
      </c>
      <c r="AA14" s="40" t="str">
        <f>IF(AND('Mapa final'!$AA$68="Muy Alta",'Mapa final'!$AC$68="Moderado"),CONCATENATE("R9C",'Mapa final'!$Q$68),"")</f>
        <v/>
      </c>
      <c r="AB14" s="38" t="str">
        <f>IF(AND('Mapa final'!$AA$63="Muy Alta",'Mapa final'!$AC$63="Mayor"),CONCATENATE("R9C",'Mapa final'!$Q$63),"")</f>
        <v/>
      </c>
      <c r="AC14" s="39" t="str">
        <f>IF(AND('Mapa final'!$AA$64="Muy Alta",'Mapa final'!$AC$64="Mayor"),CONCATENATE("R9C",'Mapa final'!$Q$64),"")</f>
        <v/>
      </c>
      <c r="AD14" s="44" t="str">
        <f>IF(AND('Mapa final'!$AA$65="Muy Alta",'Mapa final'!$AC$65="Mayor"),CONCATENATE("R9C",'Mapa final'!$Q$65),"")</f>
        <v/>
      </c>
      <c r="AE14" s="44" t="str">
        <f>IF(AND('Mapa final'!$AA$66="Muy Alta",'Mapa final'!$AC$66="Mayor"),CONCATENATE("R9C",'Mapa final'!$Q$66),"")</f>
        <v/>
      </c>
      <c r="AF14" s="44" t="str">
        <f>IF(AND('Mapa final'!$AA$67="Muy Alta",'Mapa final'!$AC$67="Mayor"),CONCATENATE("R9C",'Mapa final'!$Q$67),"")</f>
        <v/>
      </c>
      <c r="AG14" s="40" t="str">
        <f>IF(AND('Mapa final'!$AA$68="Muy Alta",'Mapa final'!$AC$68="Mayor"),CONCATENATE("R9C",'Mapa final'!$Q$68),"")</f>
        <v/>
      </c>
      <c r="AH14" s="41" t="str">
        <f>IF(AND('Mapa final'!$AA$63="Muy Alta",'Mapa final'!$AC$63="Catastrófico"),CONCATENATE("R9C",'Mapa final'!$Q$63),"")</f>
        <v/>
      </c>
      <c r="AI14" s="42" t="str">
        <f>IF(AND('Mapa final'!$AA$64="Muy Alta",'Mapa final'!$AC$64="Catastrófico"),CONCATENATE("R9C",'Mapa final'!$Q$64),"")</f>
        <v/>
      </c>
      <c r="AJ14" s="42" t="str">
        <f>IF(AND('Mapa final'!$AA$65="Muy Alta",'Mapa final'!$AC$65="Catastrófico"),CONCATENATE("R9C",'Mapa final'!$Q$65),"")</f>
        <v/>
      </c>
      <c r="AK14" s="42" t="str">
        <f>IF(AND('Mapa final'!$AA$66="Muy Alta",'Mapa final'!$AC$66="Catastrófico"),CONCATENATE("R9C",'Mapa final'!$Q$66),"")</f>
        <v/>
      </c>
      <c r="AL14" s="42" t="str">
        <f>IF(AND('Mapa final'!$AA$67="Muy Alta",'Mapa final'!$AC$67="Catastrófico"),CONCATENATE("R9C",'Mapa final'!$Q$67),"")</f>
        <v/>
      </c>
      <c r="AM14" s="43" t="str">
        <f>IF(AND('Mapa final'!$AA$68="Muy Alta",'Mapa final'!$AC$68="Catastrófico"),CONCATENATE("R9C",'Mapa final'!$Q$68),"")</f>
        <v/>
      </c>
      <c r="AN14" s="70"/>
      <c r="AO14" s="347"/>
      <c r="AP14" s="348"/>
      <c r="AQ14" s="348"/>
      <c r="AR14" s="348"/>
      <c r="AS14" s="348"/>
      <c r="AT14" s="349"/>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row>
    <row r="15" spans="1:91" ht="15.75" customHeight="1" thickBot="1" x14ac:dyDescent="0.3">
      <c r="A15" s="70"/>
      <c r="B15" s="285"/>
      <c r="C15" s="285"/>
      <c r="D15" s="286"/>
      <c r="E15" s="329"/>
      <c r="F15" s="330"/>
      <c r="G15" s="330"/>
      <c r="H15" s="330"/>
      <c r="I15" s="331"/>
      <c r="J15" s="45" t="str">
        <f>IF(AND('Mapa final'!$AA$69="Muy Alta",'Mapa final'!$AC$69="Leve"),CONCATENATE("R10C",'Mapa final'!$Q$69),"")</f>
        <v/>
      </c>
      <c r="K15" s="46" t="str">
        <f>IF(AND('Mapa final'!$AA$70="Muy Alta",'Mapa final'!$AC$70="Leve"),CONCATENATE("R10C",'Mapa final'!$Q$70),"")</f>
        <v/>
      </c>
      <c r="L15" s="46" t="str">
        <f>IF(AND('Mapa final'!$AA$71="Muy Alta",'Mapa final'!$AC$71="Leve"),CONCATENATE("R10C",'Mapa final'!$Q$71),"")</f>
        <v/>
      </c>
      <c r="M15" s="46" t="str">
        <f>IF(AND('Mapa final'!$AA$72="Muy Alta",'Mapa final'!$AC$72="Leve"),CONCATENATE("R10C",'Mapa final'!$Q$72),"")</f>
        <v/>
      </c>
      <c r="N15" s="46" t="str">
        <f>IF(AND('Mapa final'!$AA$73="Muy Alta",'Mapa final'!$AC$73="Leve"),CONCATENATE("R10C",'Mapa final'!$Q$73),"")</f>
        <v/>
      </c>
      <c r="O15" s="47" t="str">
        <f>IF(AND('Mapa final'!$AA$74="Muy Alta",'Mapa final'!$AC$74="Leve"),CONCATENATE("R10C",'Mapa final'!$Q$74),"")</f>
        <v/>
      </c>
      <c r="P15" s="38" t="str">
        <f>IF(AND('Mapa final'!$AA$69="Muy Alta",'Mapa final'!$AC$69="Menor"),CONCATENATE("R10C",'Mapa final'!$Q$69),"")</f>
        <v/>
      </c>
      <c r="Q15" s="39" t="str">
        <f>IF(AND('Mapa final'!$AA$70="Muy Alta",'Mapa final'!$AC$70="Menor"),CONCATENATE("R10C",'Mapa final'!$Q$70),"")</f>
        <v/>
      </c>
      <c r="R15" s="39" t="str">
        <f>IF(AND('Mapa final'!$AA$71="Muy Alta",'Mapa final'!$AC$71="Menor"),CONCATENATE("R10C",'Mapa final'!$Q$71),"")</f>
        <v/>
      </c>
      <c r="S15" s="39" t="str">
        <f>IF(AND('Mapa final'!$AA$72="Muy Alta",'Mapa final'!$AC$72="Menor"),CONCATENATE("R10C",'Mapa final'!$Q$72),"")</f>
        <v/>
      </c>
      <c r="T15" s="39" t="str">
        <f>IF(AND('Mapa final'!$AA$73="Muy Alta",'Mapa final'!$AC$73="Menor"),CONCATENATE("R10C",'Mapa final'!$Q$73),"")</f>
        <v/>
      </c>
      <c r="U15" s="40" t="str">
        <f>IF(AND('Mapa final'!$AA$74="Muy Alta",'Mapa final'!$AC$74="Menor"),CONCATENATE("R10C",'Mapa final'!$Q$74),"")</f>
        <v/>
      </c>
      <c r="V15" s="45" t="str">
        <f>IF(AND('Mapa final'!$AA$69="Muy Alta",'Mapa final'!$AC$69="Moderado"),CONCATENATE("R10C",'Mapa final'!$Q$69),"")</f>
        <v/>
      </c>
      <c r="W15" s="46" t="str">
        <f>IF(AND('Mapa final'!$AA$70="Muy Alta",'Mapa final'!$AC$70="Moderado"),CONCATENATE("R10C",'Mapa final'!$Q$70),"")</f>
        <v/>
      </c>
      <c r="X15" s="46" t="str">
        <f>IF(AND('Mapa final'!$AA$71="Muy Alta",'Mapa final'!$AC$71="Moderado"),CONCATENATE("R10C",'Mapa final'!$Q$71),"")</f>
        <v/>
      </c>
      <c r="Y15" s="46" t="str">
        <f>IF(AND('Mapa final'!$AA$72="Muy Alta",'Mapa final'!$AC$72="Moderado"),CONCATENATE("R10C",'Mapa final'!$Q$72),"")</f>
        <v/>
      </c>
      <c r="Z15" s="46" t="str">
        <f>IF(AND('Mapa final'!$AA$73="Muy Alta",'Mapa final'!$AC$73="Moderado"),CONCATENATE("R10C",'Mapa final'!$Q$73),"")</f>
        <v/>
      </c>
      <c r="AA15" s="47" t="str">
        <f>IF(AND('Mapa final'!$AA$74="Muy Alta",'Mapa final'!$AC$74="Moderado"),CONCATENATE("R10C",'Mapa final'!$Q$74),"")</f>
        <v/>
      </c>
      <c r="AB15" s="38" t="str">
        <f>IF(AND('Mapa final'!$AA$69="Muy Alta",'Mapa final'!$AC$69="Mayor"),CONCATENATE("R10C",'Mapa final'!$Q$69),"")</f>
        <v/>
      </c>
      <c r="AC15" s="39" t="str">
        <f>IF(AND('Mapa final'!$AA$70="Muy Alta",'Mapa final'!$AC$70="Mayor"),CONCATENATE("R10C",'Mapa final'!$Q$70),"")</f>
        <v/>
      </c>
      <c r="AD15" s="39" t="str">
        <f>IF(AND('Mapa final'!$AA$71="Muy Alta",'Mapa final'!$AC$71="Mayor"),CONCATENATE("R10C",'Mapa final'!$Q$71),"")</f>
        <v/>
      </c>
      <c r="AE15" s="39" t="str">
        <f>IF(AND('Mapa final'!$AA$72="Muy Alta",'Mapa final'!$AC$72="Mayor"),CONCATENATE("R10C",'Mapa final'!$Q$72),"")</f>
        <v/>
      </c>
      <c r="AF15" s="39" t="str">
        <f>IF(AND('Mapa final'!$AA$73="Muy Alta",'Mapa final'!$AC$73="Mayor"),CONCATENATE("R10C",'Mapa final'!$Q$73),"")</f>
        <v/>
      </c>
      <c r="AG15" s="40" t="str">
        <f>IF(AND('Mapa final'!$AA$74="Muy Alta",'Mapa final'!$AC$74="Mayor"),CONCATENATE("R10C",'Mapa final'!$Q$74),"")</f>
        <v/>
      </c>
      <c r="AH15" s="48" t="str">
        <f>IF(AND('Mapa final'!$AA$69="Muy Alta",'Mapa final'!$AC$69="Catastrófico"),CONCATENATE("R10C",'Mapa final'!$Q$69),"")</f>
        <v/>
      </c>
      <c r="AI15" s="49" t="str">
        <f>IF(AND('Mapa final'!$AA$70="Muy Alta",'Mapa final'!$AC$70="Catastrófico"),CONCATENATE("R10C",'Mapa final'!$Q$70),"")</f>
        <v/>
      </c>
      <c r="AJ15" s="49" t="str">
        <f>IF(AND('Mapa final'!$AA$71="Muy Alta",'Mapa final'!$AC$71="Catastrófico"),CONCATENATE("R10C",'Mapa final'!$Q$71),"")</f>
        <v/>
      </c>
      <c r="AK15" s="49" t="str">
        <f>IF(AND('Mapa final'!$AA$72="Muy Alta",'Mapa final'!$AC$72="Catastrófico"),CONCATENATE("R10C",'Mapa final'!$Q$72),"")</f>
        <v/>
      </c>
      <c r="AL15" s="49" t="str">
        <f>IF(AND('Mapa final'!$AA$73="Muy Alta",'Mapa final'!$AC$73="Catastrófico"),CONCATENATE("R10C",'Mapa final'!$Q$73),"")</f>
        <v/>
      </c>
      <c r="AM15" s="50" t="str">
        <f>IF(AND('Mapa final'!$AA$74="Muy Alta",'Mapa final'!$AC$74="Catastrófico"),CONCATENATE("R10C",'Mapa final'!$Q$74),"")</f>
        <v/>
      </c>
      <c r="AN15" s="70"/>
      <c r="AO15" s="350"/>
      <c r="AP15" s="351"/>
      <c r="AQ15" s="351"/>
      <c r="AR15" s="351"/>
      <c r="AS15" s="351"/>
      <c r="AT15" s="352"/>
      <c r="AU15" s="70"/>
      <c r="AV15" s="70"/>
      <c r="AW15" s="70"/>
      <c r="AX15" s="70"/>
      <c r="AY15" s="70"/>
      <c r="AZ15" s="70"/>
      <c r="BA15" s="70"/>
      <c r="BB15" s="70"/>
      <c r="BC15" s="70"/>
      <c r="BD15" s="70"/>
      <c r="BE15" s="70"/>
      <c r="BF15" s="70"/>
      <c r="BG15" s="70"/>
      <c r="BH15" s="70"/>
      <c r="BI15" s="70"/>
      <c r="BJ15" s="70"/>
      <c r="BK15" s="70"/>
      <c r="BL15" s="70"/>
      <c r="BM15" s="70"/>
      <c r="BN15" s="70"/>
      <c r="BO15" s="70"/>
      <c r="BP15" s="70"/>
      <c r="BQ15" s="70"/>
      <c r="BR15" s="70"/>
      <c r="BS15" s="70"/>
      <c r="BT15" s="70"/>
      <c r="BU15" s="70"/>
      <c r="BV15" s="70"/>
      <c r="BW15" s="70"/>
      <c r="BX15" s="70"/>
    </row>
    <row r="16" spans="1:91" ht="15" customHeight="1" x14ac:dyDescent="0.25">
      <c r="A16" s="70"/>
      <c r="B16" s="285"/>
      <c r="C16" s="285"/>
      <c r="D16" s="286"/>
      <c r="E16" s="323" t="s">
        <v>111</v>
      </c>
      <c r="F16" s="324"/>
      <c r="G16" s="324"/>
      <c r="H16" s="324"/>
      <c r="I16" s="324"/>
      <c r="J16" s="51" t="str">
        <f>IF(AND('Mapa final'!$AA$9="Alta",'Mapa final'!$AC$9="Leve"),CONCATENATE("R1C",'Mapa final'!$Q$9),"")</f>
        <v/>
      </c>
      <c r="K16" s="52" t="str">
        <f>IF(AND('Mapa final'!$AA$10="Alta",'Mapa final'!$AC$10="Leve"),CONCATENATE("R1C",'Mapa final'!$Q$10),"")</f>
        <v/>
      </c>
      <c r="L16" s="52" t="str">
        <f>IF(AND('Mapa final'!$AA$11="Alta",'Mapa final'!$AC$11="Leve"),CONCATENATE("R1C",'Mapa final'!$Q$11),"")</f>
        <v/>
      </c>
      <c r="M16" s="52" t="str">
        <f>IF(AND('Mapa final'!$AA$12="Alta",'Mapa final'!$AC$12="Leve"),CONCATENATE("R1C",'Mapa final'!$Q$12),"")</f>
        <v/>
      </c>
      <c r="N16" s="52" t="str">
        <f>IF(AND('Mapa final'!$AA$13="Alta",'Mapa final'!$AC$13="Leve"),CONCATENATE("R1C",'Mapa final'!$Q$13),"")</f>
        <v/>
      </c>
      <c r="O16" s="53" t="str">
        <f>IF(AND('Mapa final'!$AA$14="Alta",'Mapa final'!$AC$14="Leve"),CONCATENATE("R1C",'Mapa final'!$Q$14),"")</f>
        <v/>
      </c>
      <c r="P16" s="51" t="str">
        <f>IF(AND('Mapa final'!$AA$9="Alta",'Mapa final'!$AC$9="Menor"),CONCATENATE("R1C",'Mapa final'!$Q$9),"")</f>
        <v/>
      </c>
      <c r="Q16" s="52" t="str">
        <f>IF(AND('Mapa final'!$AA$10="Alta",'Mapa final'!$AC$10="Menor"),CONCATENATE("R1C",'Mapa final'!$Q$10),"")</f>
        <v/>
      </c>
      <c r="R16" s="52" t="str">
        <f>IF(AND('Mapa final'!$AA$11="Alta",'Mapa final'!$AC$11="Menor"),CONCATENATE("R1C",'Mapa final'!$Q$11),"")</f>
        <v/>
      </c>
      <c r="S16" s="52" t="str">
        <f>IF(AND('Mapa final'!$AA$12="Alta",'Mapa final'!$AC$12="Menor"),CONCATENATE("R1C",'Mapa final'!$Q$12),"")</f>
        <v/>
      </c>
      <c r="T16" s="52" t="str">
        <f>IF(AND('Mapa final'!$AA$13="Alta",'Mapa final'!$AC$13="Menor"),CONCATENATE("R1C",'Mapa final'!$Q$13),"")</f>
        <v/>
      </c>
      <c r="U16" s="53" t="str">
        <f>IF(AND('Mapa final'!$AA$14="Alta",'Mapa final'!$AC$14="Menor"),CONCATENATE("R1C",'Mapa final'!$Q$14),"")</f>
        <v/>
      </c>
      <c r="V16" s="32" t="str">
        <f>IF(AND('Mapa final'!$AA$9="Alta",'Mapa final'!$AC$9="Moderado"),CONCATENATE("R1C",'Mapa final'!$Q$9),"")</f>
        <v/>
      </c>
      <c r="W16" s="33" t="str">
        <f>IF(AND('Mapa final'!$AA$10="Alta",'Mapa final'!$AC$10="Moderado"),CONCATENATE("R1C",'Mapa final'!$Q$10),"")</f>
        <v/>
      </c>
      <c r="X16" s="33" t="str">
        <f>IF(AND('Mapa final'!$AA$11="Alta",'Mapa final'!$AC$11="Moderado"),CONCATENATE("R1C",'Mapa final'!$Q$11),"")</f>
        <v/>
      </c>
      <c r="Y16" s="33" t="str">
        <f>IF(AND('Mapa final'!$AA$12="Alta",'Mapa final'!$AC$12="Moderado"),CONCATENATE("R1C",'Mapa final'!$Q$12),"")</f>
        <v/>
      </c>
      <c r="Z16" s="33" t="str">
        <f>IF(AND('Mapa final'!$AA$13="Alta",'Mapa final'!$AC$13="Moderado"),CONCATENATE("R1C",'Mapa final'!$Q$13),"")</f>
        <v/>
      </c>
      <c r="AA16" s="34" t="str">
        <f>IF(AND('Mapa final'!$AA$14="Alta",'Mapa final'!$AC$14="Moderado"),CONCATENATE("R1C",'Mapa final'!$Q$14),"")</f>
        <v/>
      </c>
      <c r="AB16" s="32" t="str">
        <f>IF(AND('Mapa final'!$AA$9="Alta",'Mapa final'!$AC$9="Mayor"),CONCATENATE("R1C",'Mapa final'!$Q$9),"")</f>
        <v/>
      </c>
      <c r="AC16" s="33" t="str">
        <f>IF(AND('Mapa final'!$AA$10="Alta",'Mapa final'!$AC$10="Mayor"),CONCATENATE("R1C",'Mapa final'!$Q$10),"")</f>
        <v/>
      </c>
      <c r="AD16" s="33" t="str">
        <f>IF(AND('Mapa final'!$AA$11="Alta",'Mapa final'!$AC$11="Mayor"),CONCATENATE("R1C",'Mapa final'!$Q$11),"")</f>
        <v/>
      </c>
      <c r="AE16" s="33" t="str">
        <f>IF(AND('Mapa final'!$AA$12="Alta",'Mapa final'!$AC$12="Mayor"),CONCATENATE("R1C",'Mapa final'!$Q$12),"")</f>
        <v/>
      </c>
      <c r="AF16" s="33" t="str">
        <f>IF(AND('Mapa final'!$AA$13="Alta",'Mapa final'!$AC$13="Mayor"),CONCATENATE("R1C",'Mapa final'!$Q$13),"")</f>
        <v/>
      </c>
      <c r="AG16" s="34" t="str">
        <f>IF(AND('Mapa final'!$AA$14="Alta",'Mapa final'!$AC$14="Mayor"),CONCATENATE("R1C",'Mapa final'!$Q$14),"")</f>
        <v/>
      </c>
      <c r="AH16" s="35" t="str">
        <f>IF(AND('Mapa final'!$AA$9="Alta",'Mapa final'!$AC$9="Catastrófico"),CONCATENATE("R1C",'Mapa final'!$Q$9),"")</f>
        <v/>
      </c>
      <c r="AI16" s="36" t="str">
        <f>IF(AND('Mapa final'!$AA$10="Alta",'Mapa final'!$AC$10="Catastrófico"),CONCATENATE("R1C",'Mapa final'!$Q$10),"")</f>
        <v/>
      </c>
      <c r="AJ16" s="36" t="str">
        <f>IF(AND('Mapa final'!$AA$11="Alta",'Mapa final'!$AC$11="Catastrófico"),CONCATENATE("R1C",'Mapa final'!$Q$11),"")</f>
        <v/>
      </c>
      <c r="AK16" s="36" t="str">
        <f>IF(AND('Mapa final'!$AA$12="Alta",'Mapa final'!$AC$12="Catastrófico"),CONCATENATE("R1C",'Mapa final'!$Q$12),"")</f>
        <v/>
      </c>
      <c r="AL16" s="36" t="str">
        <f>IF(AND('Mapa final'!$AA$13="Alta",'Mapa final'!$AC$13="Catastrófico"),CONCATENATE("R1C",'Mapa final'!$Q$13),"")</f>
        <v/>
      </c>
      <c r="AM16" s="37" t="str">
        <f>IF(AND('Mapa final'!$AA$14="Alta",'Mapa final'!$AC$14="Catastrófico"),CONCATENATE("R1C",'Mapa final'!$Q$14),"")</f>
        <v/>
      </c>
      <c r="AN16" s="70"/>
      <c r="AO16" s="333" t="s">
        <v>76</v>
      </c>
      <c r="AP16" s="334"/>
      <c r="AQ16" s="334"/>
      <c r="AR16" s="334"/>
      <c r="AS16" s="334"/>
      <c r="AT16" s="335"/>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c r="BU16" s="70"/>
      <c r="BV16" s="70"/>
      <c r="BW16" s="70"/>
      <c r="BX16" s="70"/>
    </row>
    <row r="17" spans="1:76" ht="15" customHeight="1" x14ac:dyDescent="0.25">
      <c r="A17" s="70"/>
      <c r="B17" s="285"/>
      <c r="C17" s="285"/>
      <c r="D17" s="286"/>
      <c r="E17" s="342"/>
      <c r="F17" s="343"/>
      <c r="G17" s="343"/>
      <c r="H17" s="343"/>
      <c r="I17" s="343"/>
      <c r="J17" s="54" t="str">
        <f>IF(AND('Mapa final'!$AA$15="Alta",'Mapa final'!$AC$15="Leve"),CONCATENATE("R2C",'Mapa final'!$Q$15),"")</f>
        <v/>
      </c>
      <c r="K17" s="55" t="str">
        <f>IF(AND('Mapa final'!$AA$16="Alta",'Mapa final'!$AC$16="Leve"),CONCATENATE("R2C",'Mapa final'!$Q$16),"")</f>
        <v/>
      </c>
      <c r="L17" s="55" t="str">
        <f>IF(AND('Mapa final'!$AA$17="Alta",'Mapa final'!$AC$17="Leve"),CONCATENATE("R2C",'Mapa final'!$Q$17),"")</f>
        <v/>
      </c>
      <c r="M17" s="55" t="str">
        <f>IF(AND('Mapa final'!$AA$18="Alta",'Mapa final'!$AC$18="Leve"),CONCATENATE("R2C",'Mapa final'!$Q$18),"")</f>
        <v/>
      </c>
      <c r="N17" s="55" t="str">
        <f>IF(AND('Mapa final'!$AA$19="Alta",'Mapa final'!$AC$19="Leve"),CONCATENATE("R2C",'Mapa final'!$Q$19),"")</f>
        <v/>
      </c>
      <c r="O17" s="56" t="str">
        <f>IF(AND('Mapa final'!$AA$20="Alta",'Mapa final'!$AC$20="Leve"),CONCATENATE("R2C",'Mapa final'!$Q$20),"")</f>
        <v/>
      </c>
      <c r="P17" s="54" t="str">
        <f>IF(AND('Mapa final'!$AA$15="Alta",'Mapa final'!$AC$15="Menor"),CONCATENATE("R2C",'Mapa final'!$Q$15),"")</f>
        <v/>
      </c>
      <c r="Q17" s="55" t="str">
        <f>IF(AND('Mapa final'!$AA$16="Alta",'Mapa final'!$AC$16="Menor"),CONCATENATE("R2C",'Mapa final'!$Q$16),"")</f>
        <v/>
      </c>
      <c r="R17" s="55" t="str">
        <f>IF(AND('Mapa final'!$AA$17="Alta",'Mapa final'!$AC$17="Menor"),CONCATENATE("R2C",'Mapa final'!$Q$17),"")</f>
        <v/>
      </c>
      <c r="S17" s="55" t="str">
        <f>IF(AND('Mapa final'!$AA$18="Alta",'Mapa final'!$AC$18="Menor"),CONCATENATE("R2C",'Mapa final'!$Q$18),"")</f>
        <v/>
      </c>
      <c r="T17" s="55" t="str">
        <f>IF(AND('Mapa final'!$AA$19="Alta",'Mapa final'!$AC$19="Menor"),CONCATENATE("R2C",'Mapa final'!$Q$19),"")</f>
        <v/>
      </c>
      <c r="U17" s="56" t="str">
        <f>IF(AND('Mapa final'!$AA$20="Alta",'Mapa final'!$AC$20="Menor"),CONCATENATE("R2C",'Mapa final'!$Q$20),"")</f>
        <v/>
      </c>
      <c r="V17" s="38" t="str">
        <f>IF(AND('Mapa final'!$AA$15="Alta",'Mapa final'!$AC$15="Moderado"),CONCATENATE("R2C",'Mapa final'!$Q$15),"")</f>
        <v/>
      </c>
      <c r="W17" s="39" t="str">
        <f>IF(AND('Mapa final'!$AA$16="Alta",'Mapa final'!$AC$16="Moderado"),CONCATENATE("R2C",'Mapa final'!$Q$16),"")</f>
        <v/>
      </c>
      <c r="X17" s="39" t="str">
        <f>IF(AND('Mapa final'!$AA$17="Alta",'Mapa final'!$AC$17="Moderado"),CONCATENATE("R2C",'Mapa final'!$Q$17),"")</f>
        <v/>
      </c>
      <c r="Y17" s="39" t="str">
        <f>IF(AND('Mapa final'!$AA$18="Alta",'Mapa final'!$AC$18="Moderado"),CONCATENATE("R2C",'Mapa final'!$Q$18),"")</f>
        <v/>
      </c>
      <c r="Z17" s="39" t="str">
        <f>IF(AND('Mapa final'!$AA$19="Alta",'Mapa final'!$AC$19="Moderado"),CONCATENATE("R2C",'Mapa final'!$Q$19),"")</f>
        <v/>
      </c>
      <c r="AA17" s="40" t="str">
        <f>IF(AND('Mapa final'!$AA$20="Alta",'Mapa final'!$AC$20="Moderado"),CONCATENATE("R2C",'Mapa final'!$Q$20),"")</f>
        <v/>
      </c>
      <c r="AB17" s="38" t="str">
        <f>IF(AND('Mapa final'!$AA$15="Alta",'Mapa final'!$AC$15="Mayor"),CONCATENATE("R2C",'Mapa final'!$Q$15),"")</f>
        <v/>
      </c>
      <c r="AC17" s="39" t="str">
        <f>IF(AND('Mapa final'!$AA$16="Alta",'Mapa final'!$AC$16="Mayor"),CONCATENATE("R2C",'Mapa final'!$Q$16),"")</f>
        <v/>
      </c>
      <c r="AD17" s="39" t="str">
        <f>IF(AND('Mapa final'!$AA$17="Alta",'Mapa final'!$AC$17="Mayor"),CONCATENATE("R2C",'Mapa final'!$Q$17),"")</f>
        <v/>
      </c>
      <c r="AE17" s="39" t="str">
        <f>IF(AND('Mapa final'!$AA$18="Alta",'Mapa final'!$AC$18="Mayor"),CONCATENATE("R2C",'Mapa final'!$Q$18),"")</f>
        <v/>
      </c>
      <c r="AF17" s="39" t="str">
        <f>IF(AND('Mapa final'!$AA$19="Alta",'Mapa final'!$AC$19="Mayor"),CONCATENATE("R2C",'Mapa final'!$Q$19),"")</f>
        <v/>
      </c>
      <c r="AG17" s="40" t="str">
        <f>IF(AND('Mapa final'!$AA$20="Alta",'Mapa final'!$AC$20="Mayor"),CONCATENATE("R2C",'Mapa final'!$Q$20),"")</f>
        <v/>
      </c>
      <c r="AH17" s="41" t="str">
        <f>IF(AND('Mapa final'!$AA$15="Alta",'Mapa final'!$AC$15="Catastrófico"),CONCATENATE("R2C",'Mapa final'!$Q$15),"")</f>
        <v/>
      </c>
      <c r="AI17" s="42" t="str">
        <f>IF(AND('Mapa final'!$AA$16="Alta",'Mapa final'!$AC$16="Catastrófico"),CONCATENATE("R2C",'Mapa final'!$Q$16),"")</f>
        <v/>
      </c>
      <c r="AJ17" s="42" t="str">
        <f>IF(AND('Mapa final'!$AA$17="Alta",'Mapa final'!$AC$17="Catastrófico"),CONCATENATE("R2C",'Mapa final'!$Q$17),"")</f>
        <v/>
      </c>
      <c r="AK17" s="42" t="str">
        <f>IF(AND('Mapa final'!$AA$18="Alta",'Mapa final'!$AC$18="Catastrófico"),CONCATENATE("R2C",'Mapa final'!$Q$18),"")</f>
        <v/>
      </c>
      <c r="AL17" s="42" t="str">
        <f>IF(AND('Mapa final'!$AA$19="Alta",'Mapa final'!$AC$19="Catastrófico"),CONCATENATE("R2C",'Mapa final'!$Q$19),"")</f>
        <v/>
      </c>
      <c r="AM17" s="43" t="str">
        <f>IF(AND('Mapa final'!$AA$20="Alta",'Mapa final'!$AC$20="Catastrófico"),CONCATENATE("R2C",'Mapa final'!$Q$20),"")</f>
        <v/>
      </c>
      <c r="AN17" s="70"/>
      <c r="AO17" s="336"/>
      <c r="AP17" s="337"/>
      <c r="AQ17" s="337"/>
      <c r="AR17" s="337"/>
      <c r="AS17" s="337"/>
      <c r="AT17" s="338"/>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c r="BS17" s="70"/>
      <c r="BT17" s="70"/>
      <c r="BU17" s="70"/>
      <c r="BV17" s="70"/>
      <c r="BW17" s="70"/>
      <c r="BX17" s="70"/>
    </row>
    <row r="18" spans="1:76" ht="15" customHeight="1" x14ac:dyDescent="0.25">
      <c r="A18" s="70"/>
      <c r="B18" s="285"/>
      <c r="C18" s="285"/>
      <c r="D18" s="286"/>
      <c r="E18" s="326"/>
      <c r="F18" s="327"/>
      <c r="G18" s="327"/>
      <c r="H18" s="327"/>
      <c r="I18" s="343"/>
      <c r="J18" s="54" t="str">
        <f>IF(AND('Mapa final'!$AA$21="Alta",'Mapa final'!$AC$21="Leve"),CONCATENATE("R3C",'Mapa final'!$Q$21),"")</f>
        <v/>
      </c>
      <c r="K18" s="55" t="str">
        <f>IF(AND('Mapa final'!$AA$22="Alta",'Mapa final'!$AC$22="Leve"),CONCATENATE("R3C",'Mapa final'!$Q$22),"")</f>
        <v/>
      </c>
      <c r="L18" s="55" t="str">
        <f>IF(AND('Mapa final'!$AA$23="Alta",'Mapa final'!$AC$23="Leve"),CONCATENATE("R3C",'Mapa final'!$Q$23),"")</f>
        <v/>
      </c>
      <c r="M18" s="55" t="str">
        <f>IF(AND('Mapa final'!$AA$24="Alta",'Mapa final'!$AC$24="Leve"),CONCATENATE("R3C",'Mapa final'!$Q$24),"")</f>
        <v/>
      </c>
      <c r="N18" s="55" t="str">
        <f>IF(AND('Mapa final'!$AA$25="Alta",'Mapa final'!$AC$25="Leve"),CONCATENATE("R3C",'Mapa final'!$Q$25),"")</f>
        <v/>
      </c>
      <c r="O18" s="56" t="str">
        <f>IF(AND('Mapa final'!$AA$26="Alta",'Mapa final'!$AC$26="Leve"),CONCATENATE("R3C",'Mapa final'!$Q$26),"")</f>
        <v/>
      </c>
      <c r="P18" s="54" t="str">
        <f>IF(AND('Mapa final'!$AA$21="Alta",'Mapa final'!$AC$21="Menor"),CONCATENATE("R3C",'Mapa final'!$Q$21),"")</f>
        <v/>
      </c>
      <c r="Q18" s="55" t="str">
        <f>IF(AND('Mapa final'!$AA$22="Alta",'Mapa final'!$AC$22="Menor"),CONCATENATE("R3C",'Mapa final'!$Q$22),"")</f>
        <v/>
      </c>
      <c r="R18" s="55" t="str">
        <f>IF(AND('Mapa final'!$AA$23="Alta",'Mapa final'!$AC$23="Menor"),CONCATENATE("R3C",'Mapa final'!$Q$23),"")</f>
        <v/>
      </c>
      <c r="S18" s="55" t="str">
        <f>IF(AND('Mapa final'!$AA$24="Alta",'Mapa final'!$AC$24="Menor"),CONCATENATE("R3C",'Mapa final'!$Q$24),"")</f>
        <v/>
      </c>
      <c r="T18" s="55" t="str">
        <f>IF(AND('Mapa final'!$AA$25="Alta",'Mapa final'!$AC$25="Menor"),CONCATENATE("R3C",'Mapa final'!$Q$25),"")</f>
        <v/>
      </c>
      <c r="U18" s="56" t="str">
        <f>IF(AND('Mapa final'!$AA$26="Alta",'Mapa final'!$AC$26="Menor"),CONCATENATE("R3C",'Mapa final'!$Q$26),"")</f>
        <v/>
      </c>
      <c r="V18" s="38" t="str">
        <f>IF(AND('Mapa final'!$AA$21="Alta",'Mapa final'!$AC$21="Moderado"),CONCATENATE("R3C",'Mapa final'!$Q$21),"")</f>
        <v/>
      </c>
      <c r="W18" s="39" t="str">
        <f>IF(AND('Mapa final'!$AA$22="Alta",'Mapa final'!$AC$22="Moderado"),CONCATENATE("R3C",'Mapa final'!$Q$22),"")</f>
        <v/>
      </c>
      <c r="X18" s="39" t="str">
        <f>IF(AND('Mapa final'!$AA$23="Alta",'Mapa final'!$AC$23="Moderado"),CONCATENATE("R3C",'Mapa final'!$Q$23),"")</f>
        <v/>
      </c>
      <c r="Y18" s="39" t="str">
        <f>IF(AND('Mapa final'!$AA$24="Alta",'Mapa final'!$AC$24="Moderado"),CONCATENATE("R3C",'Mapa final'!$Q$24),"")</f>
        <v/>
      </c>
      <c r="Z18" s="39" t="str">
        <f>IF(AND('Mapa final'!$AA$25="Alta",'Mapa final'!$AC$25="Moderado"),CONCATENATE("R3C",'Mapa final'!$Q$25),"")</f>
        <v/>
      </c>
      <c r="AA18" s="40" t="str">
        <f>IF(AND('Mapa final'!$AA$26="Alta",'Mapa final'!$AC$26="Moderado"),CONCATENATE("R3C",'Mapa final'!$Q$26),"")</f>
        <v/>
      </c>
      <c r="AB18" s="38" t="str">
        <f>IF(AND('Mapa final'!$AA$21="Alta",'Mapa final'!$AC$21="Mayor"),CONCATENATE("R3C",'Mapa final'!$Q$21),"")</f>
        <v/>
      </c>
      <c r="AC18" s="39" t="str">
        <f>IF(AND('Mapa final'!$AA$22="Alta",'Mapa final'!$AC$22="Mayor"),CONCATENATE("R3C",'Mapa final'!$Q$22),"")</f>
        <v/>
      </c>
      <c r="AD18" s="39" t="str">
        <f>IF(AND('Mapa final'!$AA$23="Alta",'Mapa final'!$AC$23="Mayor"),CONCATENATE("R3C",'Mapa final'!$Q$23),"")</f>
        <v/>
      </c>
      <c r="AE18" s="39" t="str">
        <f>IF(AND('Mapa final'!$AA$24="Alta",'Mapa final'!$AC$24="Mayor"),CONCATENATE("R3C",'Mapa final'!$Q$24),"")</f>
        <v/>
      </c>
      <c r="AF18" s="39" t="str">
        <f>IF(AND('Mapa final'!$AA$25="Alta",'Mapa final'!$AC$25="Mayor"),CONCATENATE("R3C",'Mapa final'!$Q$25),"")</f>
        <v/>
      </c>
      <c r="AG18" s="40" t="str">
        <f>IF(AND('Mapa final'!$AA$26="Alta",'Mapa final'!$AC$26="Mayor"),CONCATENATE("R3C",'Mapa final'!$Q$26),"")</f>
        <v/>
      </c>
      <c r="AH18" s="41" t="str">
        <f>IF(AND('Mapa final'!$AA$21="Alta",'Mapa final'!$AC$21="Catastrófico"),CONCATENATE("R3C",'Mapa final'!$Q$21),"")</f>
        <v/>
      </c>
      <c r="AI18" s="42" t="str">
        <f>IF(AND('Mapa final'!$AA$22="Alta",'Mapa final'!$AC$22="Catastrófico"),CONCATENATE("R3C",'Mapa final'!$Q$22),"")</f>
        <v/>
      </c>
      <c r="AJ18" s="42" t="str">
        <f>IF(AND('Mapa final'!$AA$23="Alta",'Mapa final'!$AC$23="Catastrófico"),CONCATENATE("R3C",'Mapa final'!$Q$23),"")</f>
        <v/>
      </c>
      <c r="AK18" s="42" t="str">
        <f>IF(AND('Mapa final'!$AA$24="Alta",'Mapa final'!$AC$24="Catastrófico"),CONCATENATE("R3C",'Mapa final'!$Q$24),"")</f>
        <v/>
      </c>
      <c r="AL18" s="42" t="str">
        <f>IF(AND('Mapa final'!$AA$25="Alta",'Mapa final'!$AC$25="Catastrófico"),CONCATENATE("R3C",'Mapa final'!$Q$25),"")</f>
        <v/>
      </c>
      <c r="AM18" s="43" t="str">
        <f>IF(AND('Mapa final'!$AA$26="Alta",'Mapa final'!$AC$26="Catastrófico"),CONCATENATE("R3C",'Mapa final'!$Q$26),"")</f>
        <v/>
      </c>
      <c r="AN18" s="70"/>
      <c r="AO18" s="336"/>
      <c r="AP18" s="337"/>
      <c r="AQ18" s="337"/>
      <c r="AR18" s="337"/>
      <c r="AS18" s="337"/>
      <c r="AT18" s="338"/>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c r="BS18" s="70"/>
      <c r="BT18" s="70"/>
      <c r="BU18" s="70"/>
      <c r="BV18" s="70"/>
      <c r="BW18" s="70"/>
      <c r="BX18" s="70"/>
    </row>
    <row r="19" spans="1:76" ht="15" customHeight="1" x14ac:dyDescent="0.25">
      <c r="A19" s="70"/>
      <c r="B19" s="285"/>
      <c r="C19" s="285"/>
      <c r="D19" s="286"/>
      <c r="E19" s="326"/>
      <c r="F19" s="327"/>
      <c r="G19" s="327"/>
      <c r="H19" s="327"/>
      <c r="I19" s="343"/>
      <c r="J19" s="54" t="str">
        <f>IF(AND('Mapa final'!$AA$27="Alta",'Mapa final'!$AC$27="Leve"),CONCATENATE("R4C",'Mapa final'!$Q$27),"")</f>
        <v/>
      </c>
      <c r="K19" s="55" t="str">
        <f>IF(AND('Mapa final'!$AA$28="Alta",'Mapa final'!$AC$28="Leve"),CONCATENATE("R4C",'Mapa final'!$Q$28),"")</f>
        <v/>
      </c>
      <c r="L19" s="55" t="str">
        <f>IF(AND('Mapa final'!$AA$29="Alta",'Mapa final'!$AC$29="Leve"),CONCATENATE("R4C",'Mapa final'!$Q$29),"")</f>
        <v/>
      </c>
      <c r="M19" s="55" t="str">
        <f>IF(AND('Mapa final'!$AA$30="Alta",'Mapa final'!$AC$30="Leve"),CONCATENATE("R4C",'Mapa final'!$Q$30),"")</f>
        <v/>
      </c>
      <c r="N19" s="55" t="str">
        <f>IF(AND('Mapa final'!$AA$31="Alta",'Mapa final'!$AC$31="Leve"),CONCATENATE("R4C",'Mapa final'!$Q$31),"")</f>
        <v/>
      </c>
      <c r="O19" s="56" t="str">
        <f>IF(AND('Mapa final'!$AA$32="Alta",'Mapa final'!$AC$32="Leve"),CONCATENATE("R4C",'Mapa final'!$Q$32),"")</f>
        <v/>
      </c>
      <c r="P19" s="54" t="str">
        <f>IF(AND('Mapa final'!$AA$27="Alta",'Mapa final'!$AC$27="Menor"),CONCATENATE("R4C",'Mapa final'!$Q$27),"")</f>
        <v/>
      </c>
      <c r="Q19" s="55" t="str">
        <f>IF(AND('Mapa final'!$AA$28="Alta",'Mapa final'!$AC$28="Menor"),CONCATENATE("R4C",'Mapa final'!$Q$28),"")</f>
        <v/>
      </c>
      <c r="R19" s="55" t="str">
        <f>IF(AND('Mapa final'!$AA$29="Alta",'Mapa final'!$AC$29="Menor"),CONCATENATE("R4C",'Mapa final'!$Q$29),"")</f>
        <v/>
      </c>
      <c r="S19" s="55" t="str">
        <f>IF(AND('Mapa final'!$AA$30="Alta",'Mapa final'!$AC$30="Menor"),CONCATENATE("R4C",'Mapa final'!$Q$30),"")</f>
        <v/>
      </c>
      <c r="T19" s="55" t="str">
        <f>IF(AND('Mapa final'!$AA$31="Alta",'Mapa final'!$AC$31="Menor"),CONCATENATE("R4C",'Mapa final'!$Q$31),"")</f>
        <v/>
      </c>
      <c r="U19" s="56" t="str">
        <f>IF(AND('Mapa final'!$AA$32="Alta",'Mapa final'!$AC$32="Menor"),CONCATENATE("R4C",'Mapa final'!$Q$32),"")</f>
        <v/>
      </c>
      <c r="V19" s="38" t="str">
        <f>IF(AND('Mapa final'!$AA$27="Alta",'Mapa final'!$AC$27="Moderado"),CONCATENATE("R4C",'Mapa final'!$Q$27),"")</f>
        <v/>
      </c>
      <c r="W19" s="39" t="str">
        <f>IF(AND('Mapa final'!$AA$28="Alta",'Mapa final'!$AC$28="Moderado"),CONCATENATE("R4C",'Mapa final'!$Q$28),"")</f>
        <v/>
      </c>
      <c r="X19" s="44" t="str">
        <f>IF(AND('Mapa final'!$AA$29="Alta",'Mapa final'!$AC$29="Moderado"),CONCATENATE("R4C",'Mapa final'!$Q$29),"")</f>
        <v/>
      </c>
      <c r="Y19" s="44" t="str">
        <f>IF(AND('Mapa final'!$AA$30="Alta",'Mapa final'!$AC$30="Moderado"),CONCATENATE("R4C",'Mapa final'!$Q$30),"")</f>
        <v/>
      </c>
      <c r="Z19" s="44" t="str">
        <f>IF(AND('Mapa final'!$AA$31="Alta",'Mapa final'!$AC$31="Moderado"),CONCATENATE("R4C",'Mapa final'!$Q$31),"")</f>
        <v/>
      </c>
      <c r="AA19" s="40" t="str">
        <f>IF(AND('Mapa final'!$AA$32="Alta",'Mapa final'!$AC$32="Moderado"),CONCATENATE("R4C",'Mapa final'!$Q$32),"")</f>
        <v/>
      </c>
      <c r="AB19" s="38" t="str">
        <f>IF(AND('Mapa final'!$AA$27="Alta",'Mapa final'!$AC$27="Mayor"),CONCATENATE("R4C",'Mapa final'!$Q$27),"")</f>
        <v/>
      </c>
      <c r="AC19" s="39" t="str">
        <f>IF(AND('Mapa final'!$AA$28="Alta",'Mapa final'!$AC$28="Mayor"),CONCATENATE("R4C",'Mapa final'!$Q$28),"")</f>
        <v/>
      </c>
      <c r="AD19" s="44" t="str">
        <f>IF(AND('Mapa final'!$AA$29="Alta",'Mapa final'!$AC$29="Mayor"),CONCATENATE("R4C",'Mapa final'!$Q$29),"")</f>
        <v/>
      </c>
      <c r="AE19" s="44" t="str">
        <f>IF(AND('Mapa final'!$AA$30="Alta",'Mapa final'!$AC$30="Mayor"),CONCATENATE("R4C",'Mapa final'!$Q$30),"")</f>
        <v/>
      </c>
      <c r="AF19" s="44" t="str">
        <f>IF(AND('Mapa final'!$AA$31="Alta",'Mapa final'!$AC$31="Mayor"),CONCATENATE("R4C",'Mapa final'!$Q$31),"")</f>
        <v/>
      </c>
      <c r="AG19" s="40" t="str">
        <f>IF(AND('Mapa final'!$AA$32="Alta",'Mapa final'!$AC$32="Mayor"),CONCATENATE("R4C",'Mapa final'!$Q$32),"")</f>
        <v/>
      </c>
      <c r="AH19" s="41" t="str">
        <f>IF(AND('Mapa final'!$AA$27="Alta",'Mapa final'!$AC$27="Catastrófico"),CONCATENATE("R4C",'Mapa final'!$Q$27),"")</f>
        <v/>
      </c>
      <c r="AI19" s="42" t="str">
        <f>IF(AND('Mapa final'!$AA$28="Alta",'Mapa final'!$AC$28="Catastrófico"),CONCATENATE("R4C",'Mapa final'!$Q$28),"")</f>
        <v/>
      </c>
      <c r="AJ19" s="42" t="str">
        <f>IF(AND('Mapa final'!$AA$29="Alta",'Mapa final'!$AC$29="Catastrófico"),CONCATENATE("R4C",'Mapa final'!$Q$29),"")</f>
        <v/>
      </c>
      <c r="AK19" s="42" t="str">
        <f>IF(AND('Mapa final'!$AA$30="Alta",'Mapa final'!$AC$30="Catastrófico"),CONCATENATE("R4C",'Mapa final'!$Q$30),"")</f>
        <v/>
      </c>
      <c r="AL19" s="42" t="str">
        <f>IF(AND('Mapa final'!$AA$31="Alta",'Mapa final'!$AC$31="Catastrófico"),CONCATENATE("R4C",'Mapa final'!$Q$31),"")</f>
        <v/>
      </c>
      <c r="AM19" s="43" t="str">
        <f>IF(AND('Mapa final'!$AA$32="Alta",'Mapa final'!$AC$32="Catastrófico"),CONCATENATE("R4C",'Mapa final'!$Q$32),"")</f>
        <v/>
      </c>
      <c r="AN19" s="70"/>
      <c r="AO19" s="336"/>
      <c r="AP19" s="337"/>
      <c r="AQ19" s="337"/>
      <c r="AR19" s="337"/>
      <c r="AS19" s="337"/>
      <c r="AT19" s="338"/>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c r="BS19" s="70"/>
      <c r="BT19" s="70"/>
      <c r="BU19" s="70"/>
      <c r="BV19" s="70"/>
      <c r="BW19" s="70"/>
      <c r="BX19" s="70"/>
    </row>
    <row r="20" spans="1:76" ht="15" customHeight="1" x14ac:dyDescent="0.25">
      <c r="A20" s="70"/>
      <c r="B20" s="285"/>
      <c r="C20" s="285"/>
      <c r="D20" s="286"/>
      <c r="E20" s="326"/>
      <c r="F20" s="327"/>
      <c r="G20" s="327"/>
      <c r="H20" s="327"/>
      <c r="I20" s="343"/>
      <c r="J20" s="54" t="str">
        <f>IF(AND('Mapa final'!$AA$39="Alta",'Mapa final'!$AC$39="Leve"),CONCATENATE("R5C",'Mapa final'!$Q$39),"")</f>
        <v/>
      </c>
      <c r="K20" s="55" t="str">
        <f>IF(AND('Mapa final'!$AA$40="Alta",'Mapa final'!$AC$40="Leve"),CONCATENATE("R5C",'Mapa final'!$Q$40),"")</f>
        <v/>
      </c>
      <c r="L20" s="55" t="str">
        <f>IF(AND('Mapa final'!$AA$41="Alta",'Mapa final'!$AC$41="Leve"),CONCATENATE("R5C",'Mapa final'!$Q$41),"")</f>
        <v/>
      </c>
      <c r="M20" s="55" t="str">
        <f>IF(AND('Mapa final'!$AA$42="Alta",'Mapa final'!$AC$42="Leve"),CONCATENATE("R5C",'Mapa final'!$Q$42),"")</f>
        <v/>
      </c>
      <c r="N20" s="55" t="str">
        <f>IF(AND('Mapa final'!$AA$43="Alta",'Mapa final'!$AC$43="Leve"),CONCATENATE("R5C",'Mapa final'!$Q$43),"")</f>
        <v/>
      </c>
      <c r="O20" s="56" t="str">
        <f>IF(AND('Mapa final'!$AA$44="Alta",'Mapa final'!$AC$44="Leve"),CONCATENATE("R5C",'Mapa final'!$Q$44),"")</f>
        <v/>
      </c>
      <c r="P20" s="54" t="str">
        <f>IF(AND('Mapa final'!$AA$39="Alta",'Mapa final'!$AC$39="Menor"),CONCATENATE("R5C",'Mapa final'!$Q$39),"")</f>
        <v/>
      </c>
      <c r="Q20" s="55" t="str">
        <f>IF(AND('Mapa final'!$AA$40="Alta",'Mapa final'!$AC$40="Menor"),CONCATENATE("R5C",'Mapa final'!$Q$40),"")</f>
        <v/>
      </c>
      <c r="R20" s="55" t="str">
        <f>IF(AND('Mapa final'!$AA$41="Alta",'Mapa final'!$AC$41="Menor"),CONCATENATE("R5C",'Mapa final'!$Q$41),"")</f>
        <v/>
      </c>
      <c r="S20" s="55" t="str">
        <f>IF(AND('Mapa final'!$AA$42="Alta",'Mapa final'!$AC$42="Menor"),CONCATENATE("R5C",'Mapa final'!$Q$42),"")</f>
        <v/>
      </c>
      <c r="T20" s="55" t="str">
        <f>IF(AND('Mapa final'!$AA$43="Alta",'Mapa final'!$AC$43="Menor"),CONCATENATE("R5C",'Mapa final'!$Q$43),"")</f>
        <v/>
      </c>
      <c r="U20" s="56" t="str">
        <f>IF(AND('Mapa final'!$AA$44="Alta",'Mapa final'!$AC$44="Menor"),CONCATENATE("R5C",'Mapa final'!$Q$44),"")</f>
        <v/>
      </c>
      <c r="V20" s="38" t="str">
        <f>IF(AND('Mapa final'!$AA$39="Alta",'Mapa final'!$AC$39="Moderado"),CONCATENATE("R5C",'Mapa final'!$Q$39),"")</f>
        <v/>
      </c>
      <c r="W20" s="39" t="str">
        <f>IF(AND('Mapa final'!$AA$40="Alta",'Mapa final'!$AC$40="Moderado"),CONCATENATE("R5C",'Mapa final'!$Q$40),"")</f>
        <v/>
      </c>
      <c r="X20" s="44" t="str">
        <f>IF(AND('Mapa final'!$AA$41="Alta",'Mapa final'!$AC$41="Moderado"),CONCATENATE("R5C",'Mapa final'!$Q$41),"")</f>
        <v/>
      </c>
      <c r="Y20" s="44" t="str">
        <f>IF(AND('Mapa final'!$AA$42="Alta",'Mapa final'!$AC$42="Moderado"),CONCATENATE("R5C",'Mapa final'!$Q$42),"")</f>
        <v/>
      </c>
      <c r="Z20" s="44" t="str">
        <f>IF(AND('Mapa final'!$AA$43="Alta",'Mapa final'!$AC$43="Moderado"),CONCATENATE("R5C",'Mapa final'!$Q$43),"")</f>
        <v/>
      </c>
      <c r="AA20" s="40" t="str">
        <f>IF(AND('Mapa final'!$AA$44="Alta",'Mapa final'!$AC$44="Moderado"),CONCATENATE("R5C",'Mapa final'!$Q$44),"")</f>
        <v/>
      </c>
      <c r="AB20" s="38" t="str">
        <f>IF(AND('Mapa final'!$AA$39="Alta",'Mapa final'!$AC$39="Mayor"),CONCATENATE("R5C",'Mapa final'!$Q$39),"")</f>
        <v/>
      </c>
      <c r="AC20" s="39" t="str">
        <f>IF(AND('Mapa final'!$AA$40="Alta",'Mapa final'!$AC$40="Mayor"),CONCATENATE("R5C",'Mapa final'!$Q$40),"")</f>
        <v/>
      </c>
      <c r="AD20" s="44" t="str">
        <f>IF(AND('Mapa final'!$AA$41="Alta",'Mapa final'!$AC$41="Mayor"),CONCATENATE("R5C",'Mapa final'!$Q$41),"")</f>
        <v/>
      </c>
      <c r="AE20" s="44" t="str">
        <f>IF(AND('Mapa final'!$AA$42="Alta",'Mapa final'!$AC$42="Mayor"),CONCATENATE("R5C",'Mapa final'!$Q$42),"")</f>
        <v/>
      </c>
      <c r="AF20" s="44" t="str">
        <f>IF(AND('Mapa final'!$AA$43="Alta",'Mapa final'!$AC$43="Mayor"),CONCATENATE("R5C",'Mapa final'!$Q$43),"")</f>
        <v/>
      </c>
      <c r="AG20" s="40" t="str">
        <f>IF(AND('Mapa final'!$AA$44="Alta",'Mapa final'!$AC$44="Mayor"),CONCATENATE("R5C",'Mapa final'!$Q$44),"")</f>
        <v/>
      </c>
      <c r="AH20" s="41" t="str">
        <f>IF(AND('Mapa final'!$AA$39="Alta",'Mapa final'!$AC$39="Catastrófico"),CONCATENATE("R5C",'Mapa final'!$Q$39),"")</f>
        <v/>
      </c>
      <c r="AI20" s="42" t="str">
        <f>IF(AND('Mapa final'!$AA$40="Alta",'Mapa final'!$AC$40="Catastrófico"),CONCATENATE("R5C",'Mapa final'!$Q$40),"")</f>
        <v/>
      </c>
      <c r="AJ20" s="42" t="str">
        <f>IF(AND('Mapa final'!$AA$41="Alta",'Mapa final'!$AC$41="Catastrófico"),CONCATENATE("R5C",'Mapa final'!$Q$41),"")</f>
        <v/>
      </c>
      <c r="AK20" s="42" t="str">
        <f>IF(AND('Mapa final'!$AA$42="Alta",'Mapa final'!$AC$42="Catastrófico"),CONCATENATE("R5C",'Mapa final'!$Q$42),"")</f>
        <v/>
      </c>
      <c r="AL20" s="42" t="str">
        <f>IF(AND('Mapa final'!$AA$43="Alta",'Mapa final'!$AC$43="Catastrófico"),CONCATENATE("R5C",'Mapa final'!$Q$43),"")</f>
        <v/>
      </c>
      <c r="AM20" s="43" t="str">
        <f>IF(AND('Mapa final'!$AA$44="Alta",'Mapa final'!$AC$44="Catastrófico"),CONCATENATE("R5C",'Mapa final'!$Q$44),"")</f>
        <v/>
      </c>
      <c r="AN20" s="70"/>
      <c r="AO20" s="336"/>
      <c r="AP20" s="337"/>
      <c r="AQ20" s="337"/>
      <c r="AR20" s="337"/>
      <c r="AS20" s="337"/>
      <c r="AT20" s="338"/>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c r="BS20" s="70"/>
      <c r="BT20" s="70"/>
      <c r="BU20" s="70"/>
      <c r="BV20" s="70"/>
      <c r="BW20" s="70"/>
      <c r="BX20" s="70"/>
    </row>
    <row r="21" spans="1:76" ht="15" customHeight="1" x14ac:dyDescent="0.25">
      <c r="A21" s="70"/>
      <c r="B21" s="285"/>
      <c r="C21" s="285"/>
      <c r="D21" s="286"/>
      <c r="E21" s="326"/>
      <c r="F21" s="327"/>
      <c r="G21" s="327"/>
      <c r="H21" s="327"/>
      <c r="I21" s="343"/>
      <c r="J21" s="54" t="str">
        <f>IF(AND('Mapa final'!$AA$45="Alta",'Mapa final'!$AC$45="Leve"),CONCATENATE("R6C",'Mapa final'!$Q$45),"")</f>
        <v/>
      </c>
      <c r="K21" s="55" t="str">
        <f>IF(AND('Mapa final'!$AA$46="Alta",'Mapa final'!$AC$46="Leve"),CONCATENATE("R6C",'Mapa final'!$Q$46),"")</f>
        <v/>
      </c>
      <c r="L21" s="55" t="str">
        <f>IF(AND('Mapa final'!$AA$47="Alta",'Mapa final'!$AC$47="Leve"),CONCATENATE("R6C",'Mapa final'!$Q$47),"")</f>
        <v/>
      </c>
      <c r="M21" s="55" t="str">
        <f>IF(AND('Mapa final'!$AA$48="Alta",'Mapa final'!$AC$48="Leve"),CONCATENATE("R6C",'Mapa final'!$Q$48),"")</f>
        <v/>
      </c>
      <c r="N21" s="55" t="str">
        <f>IF(AND('Mapa final'!$AA$49="Alta",'Mapa final'!$AC$49="Leve"),CONCATENATE("R6C",'Mapa final'!$Q$49),"")</f>
        <v/>
      </c>
      <c r="O21" s="56" t="str">
        <f>IF(AND('Mapa final'!$AA$50="Alta",'Mapa final'!$AC$50="Leve"),CONCATENATE("R6C",'Mapa final'!$Q$50),"")</f>
        <v/>
      </c>
      <c r="P21" s="54" t="str">
        <f>IF(AND('Mapa final'!$AA$45="Alta",'Mapa final'!$AC$45="Menor"),CONCATENATE("R6C",'Mapa final'!$Q$45),"")</f>
        <v/>
      </c>
      <c r="Q21" s="55" t="str">
        <f>IF(AND('Mapa final'!$AA$46="Alta",'Mapa final'!$AC$46="Menor"),CONCATENATE("R6C",'Mapa final'!$Q$46),"")</f>
        <v/>
      </c>
      <c r="R21" s="55" t="str">
        <f>IF(AND('Mapa final'!$AA$47="Alta",'Mapa final'!$AC$47="Menor"),CONCATENATE("R6C",'Mapa final'!$Q$47),"")</f>
        <v/>
      </c>
      <c r="S21" s="55" t="str">
        <f>IF(AND('Mapa final'!$AA$48="Alta",'Mapa final'!$AC$48="Menor"),CONCATENATE("R6C",'Mapa final'!$Q$48),"")</f>
        <v/>
      </c>
      <c r="T21" s="55" t="str">
        <f>IF(AND('Mapa final'!$AA$49="Alta",'Mapa final'!$AC$49="Menor"),CONCATENATE("R6C",'Mapa final'!$Q$49),"")</f>
        <v/>
      </c>
      <c r="U21" s="56" t="str">
        <f>IF(AND('Mapa final'!$AA$50="Alta",'Mapa final'!$AC$50="Menor"),CONCATENATE("R6C",'Mapa final'!$Q$50),"")</f>
        <v/>
      </c>
      <c r="V21" s="38" t="str">
        <f>IF(AND('Mapa final'!$AA$45="Alta",'Mapa final'!$AC$45="Moderado"),CONCATENATE("R6C",'Mapa final'!$Q$45),"")</f>
        <v/>
      </c>
      <c r="W21" s="39" t="str">
        <f>IF(AND('Mapa final'!$AA$46="Alta",'Mapa final'!$AC$46="Moderado"),CONCATENATE("R6C",'Mapa final'!$Q$46),"")</f>
        <v/>
      </c>
      <c r="X21" s="44" t="str">
        <f>IF(AND('Mapa final'!$AA$47="Alta",'Mapa final'!$AC$47="Moderado"),CONCATENATE("R6C",'Mapa final'!$Q$47),"")</f>
        <v/>
      </c>
      <c r="Y21" s="44" t="str">
        <f>IF(AND('Mapa final'!$AA$48="Alta",'Mapa final'!$AC$48="Moderado"),CONCATENATE("R6C",'Mapa final'!$Q$48),"")</f>
        <v/>
      </c>
      <c r="Z21" s="44" t="str">
        <f>IF(AND('Mapa final'!$AA$49="Alta",'Mapa final'!$AC$49="Moderado"),CONCATENATE("R6C",'Mapa final'!$Q$49),"")</f>
        <v/>
      </c>
      <c r="AA21" s="40" t="str">
        <f>IF(AND('Mapa final'!$AA$50="Alta",'Mapa final'!$AC$50="Moderado"),CONCATENATE("R6C",'Mapa final'!$Q$50),"")</f>
        <v/>
      </c>
      <c r="AB21" s="38" t="str">
        <f>IF(AND('Mapa final'!$AA$45="Alta",'Mapa final'!$AC$45="Mayor"),CONCATENATE("R6C",'Mapa final'!$Q$45),"")</f>
        <v/>
      </c>
      <c r="AC21" s="39" t="str">
        <f>IF(AND('Mapa final'!$AA$46="Alta",'Mapa final'!$AC$46="Mayor"),CONCATENATE("R6C",'Mapa final'!$Q$46),"")</f>
        <v/>
      </c>
      <c r="AD21" s="44" t="str">
        <f>IF(AND('Mapa final'!$AA$47="Alta",'Mapa final'!$AC$47="Mayor"),CONCATENATE("R6C",'Mapa final'!$Q$47),"")</f>
        <v/>
      </c>
      <c r="AE21" s="44" t="str">
        <f>IF(AND('Mapa final'!$AA$48="Alta",'Mapa final'!$AC$48="Mayor"),CONCATENATE("R6C",'Mapa final'!$Q$48),"")</f>
        <v/>
      </c>
      <c r="AF21" s="44" t="str">
        <f>IF(AND('Mapa final'!$AA$49="Alta",'Mapa final'!$AC$49="Mayor"),CONCATENATE("R6C",'Mapa final'!$Q$49),"")</f>
        <v/>
      </c>
      <c r="AG21" s="40" t="str">
        <f>IF(AND('Mapa final'!$AA$50="Alta",'Mapa final'!$AC$50="Mayor"),CONCATENATE("R6C",'Mapa final'!$Q$50),"")</f>
        <v/>
      </c>
      <c r="AH21" s="41" t="str">
        <f>IF(AND('Mapa final'!$AA$45="Alta",'Mapa final'!$AC$45="Catastrófico"),CONCATENATE("R6C",'Mapa final'!$Q$45),"")</f>
        <v/>
      </c>
      <c r="AI21" s="42" t="str">
        <f>IF(AND('Mapa final'!$AA$46="Alta",'Mapa final'!$AC$46="Catastrófico"),CONCATENATE("R6C",'Mapa final'!$Q$46),"")</f>
        <v/>
      </c>
      <c r="AJ21" s="42" t="str">
        <f>IF(AND('Mapa final'!$AA$47="Alta",'Mapa final'!$AC$47="Catastrófico"),CONCATENATE("R6C",'Mapa final'!$Q$47),"")</f>
        <v/>
      </c>
      <c r="AK21" s="42" t="str">
        <f>IF(AND('Mapa final'!$AA$48="Alta",'Mapa final'!$AC$48="Catastrófico"),CONCATENATE("R6C",'Mapa final'!$Q$48),"")</f>
        <v/>
      </c>
      <c r="AL21" s="42" t="str">
        <f>IF(AND('Mapa final'!$AA$49="Alta",'Mapa final'!$AC$49="Catastrófico"),CONCATENATE("R6C",'Mapa final'!$Q$49),"")</f>
        <v/>
      </c>
      <c r="AM21" s="43" t="str">
        <f>IF(AND('Mapa final'!$AA$50="Alta",'Mapa final'!$AC$50="Catastrófico"),CONCATENATE("R6C",'Mapa final'!$Q$50),"")</f>
        <v/>
      </c>
      <c r="AN21" s="70"/>
      <c r="AO21" s="336"/>
      <c r="AP21" s="337"/>
      <c r="AQ21" s="337"/>
      <c r="AR21" s="337"/>
      <c r="AS21" s="337"/>
      <c r="AT21" s="338"/>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row>
    <row r="22" spans="1:76" ht="15" customHeight="1" x14ac:dyDescent="0.25">
      <c r="A22" s="70"/>
      <c r="B22" s="285"/>
      <c r="C22" s="285"/>
      <c r="D22" s="286"/>
      <c r="E22" s="326"/>
      <c r="F22" s="327"/>
      <c r="G22" s="327"/>
      <c r="H22" s="327"/>
      <c r="I22" s="343"/>
      <c r="J22" s="54" t="str">
        <f>IF(AND('Mapa final'!$AA$51="Alta",'Mapa final'!$AC$51="Leve"),CONCATENATE("R7C",'Mapa final'!$Q$51),"")</f>
        <v/>
      </c>
      <c r="K22" s="55" t="str">
        <f>IF(AND('Mapa final'!$AA$52="Alta",'Mapa final'!$AC$52="Leve"),CONCATENATE("R7C",'Mapa final'!$Q$52),"")</f>
        <v/>
      </c>
      <c r="L22" s="55" t="str">
        <f>IF(AND('Mapa final'!$AA$53="Alta",'Mapa final'!$AC$53="Leve"),CONCATENATE("R7C",'Mapa final'!$Q$53),"")</f>
        <v/>
      </c>
      <c r="M22" s="55" t="str">
        <f>IF(AND('Mapa final'!$AA$54="Alta",'Mapa final'!$AC$54="Leve"),CONCATENATE("R7C",'Mapa final'!$Q$54),"")</f>
        <v/>
      </c>
      <c r="N22" s="55" t="str">
        <f>IF(AND('Mapa final'!$AA$55="Alta",'Mapa final'!$AC$55="Leve"),CONCATENATE("R7C",'Mapa final'!$Q$55),"")</f>
        <v/>
      </c>
      <c r="O22" s="56" t="str">
        <f>IF(AND('Mapa final'!$AA$56="Alta",'Mapa final'!$AC$56="Leve"),CONCATENATE("R7C",'Mapa final'!$Q$56),"")</f>
        <v/>
      </c>
      <c r="P22" s="54" t="str">
        <f>IF(AND('Mapa final'!$AA$51="Alta",'Mapa final'!$AC$51="Menor"),CONCATENATE("R7C",'Mapa final'!$Q$51),"")</f>
        <v/>
      </c>
      <c r="Q22" s="55" t="str">
        <f>IF(AND('Mapa final'!$AA$52="Alta",'Mapa final'!$AC$52="Menor"),CONCATENATE("R7C",'Mapa final'!$Q$52),"")</f>
        <v/>
      </c>
      <c r="R22" s="55" t="str">
        <f>IF(AND('Mapa final'!$AA$53="Alta",'Mapa final'!$AC$53="Menor"),CONCATENATE("R7C",'Mapa final'!$Q$53),"")</f>
        <v/>
      </c>
      <c r="S22" s="55" t="str">
        <f>IF(AND('Mapa final'!$AA$54="Alta",'Mapa final'!$AC$54="Menor"),CONCATENATE("R7C",'Mapa final'!$Q$54),"")</f>
        <v/>
      </c>
      <c r="T22" s="55" t="str">
        <f>IF(AND('Mapa final'!$AA$55="Alta",'Mapa final'!$AC$55="Menor"),CONCATENATE("R7C",'Mapa final'!$Q$55),"")</f>
        <v/>
      </c>
      <c r="U22" s="56" t="str">
        <f>IF(AND('Mapa final'!$AA$56="Alta",'Mapa final'!$AC$56="Menor"),CONCATENATE("R7C",'Mapa final'!$Q$56),"")</f>
        <v/>
      </c>
      <c r="V22" s="38" t="str">
        <f>IF(AND('Mapa final'!$AA$51="Alta",'Mapa final'!$AC$51="Moderado"),CONCATENATE("R7C",'Mapa final'!$Q$51),"")</f>
        <v/>
      </c>
      <c r="W22" s="39" t="str">
        <f>IF(AND('Mapa final'!$AA$52="Alta",'Mapa final'!$AC$52="Moderado"),CONCATENATE("R7C",'Mapa final'!$Q$52),"")</f>
        <v/>
      </c>
      <c r="X22" s="44" t="str">
        <f>IF(AND('Mapa final'!$AA$53="Alta",'Mapa final'!$AC$53="Moderado"),CONCATENATE("R7C",'Mapa final'!$Q$53),"")</f>
        <v/>
      </c>
      <c r="Y22" s="44" t="str">
        <f>IF(AND('Mapa final'!$AA$54="Alta",'Mapa final'!$AC$54="Moderado"),CONCATENATE("R7C",'Mapa final'!$Q$54),"")</f>
        <v/>
      </c>
      <c r="Z22" s="44" t="str">
        <f>IF(AND('Mapa final'!$AA$55="Alta",'Mapa final'!$AC$55="Moderado"),CONCATENATE("R7C",'Mapa final'!$Q$55),"")</f>
        <v/>
      </c>
      <c r="AA22" s="40" t="str">
        <f>IF(AND('Mapa final'!$AA$56="Alta",'Mapa final'!$AC$56="Moderado"),CONCATENATE("R7C",'Mapa final'!$Q$56),"")</f>
        <v/>
      </c>
      <c r="AB22" s="38" t="str">
        <f>IF(AND('Mapa final'!$AA$51="Alta",'Mapa final'!$AC$51="Mayor"),CONCATENATE("R7C",'Mapa final'!$Q$51),"")</f>
        <v/>
      </c>
      <c r="AC22" s="39" t="str">
        <f>IF(AND('Mapa final'!$AA$52="Alta",'Mapa final'!$AC$52="Mayor"),CONCATENATE("R7C",'Mapa final'!$Q$52),"")</f>
        <v/>
      </c>
      <c r="AD22" s="44" t="str">
        <f>IF(AND('Mapa final'!$AA$53="Alta",'Mapa final'!$AC$53="Mayor"),CONCATENATE("R7C",'Mapa final'!$Q$53),"")</f>
        <v/>
      </c>
      <c r="AE22" s="44" t="str">
        <f>IF(AND('Mapa final'!$AA$54="Alta",'Mapa final'!$AC$54="Mayor"),CONCATENATE("R7C",'Mapa final'!$Q$54),"")</f>
        <v/>
      </c>
      <c r="AF22" s="44" t="str">
        <f>IF(AND('Mapa final'!$AA$55="Alta",'Mapa final'!$AC$55="Mayor"),CONCATENATE("R7C",'Mapa final'!$Q$55),"")</f>
        <v/>
      </c>
      <c r="AG22" s="40" t="str">
        <f>IF(AND('Mapa final'!$AA$56="Alta",'Mapa final'!$AC$56="Mayor"),CONCATENATE("R7C",'Mapa final'!$Q$56),"")</f>
        <v/>
      </c>
      <c r="AH22" s="41" t="str">
        <f>IF(AND('Mapa final'!$AA$51="Alta",'Mapa final'!$AC$51="Catastrófico"),CONCATENATE("R7C",'Mapa final'!$Q$51),"")</f>
        <v/>
      </c>
      <c r="AI22" s="42" t="str">
        <f>IF(AND('Mapa final'!$AA$52="Alta",'Mapa final'!$AC$52="Catastrófico"),CONCATENATE("R7C",'Mapa final'!$Q$52),"")</f>
        <v/>
      </c>
      <c r="AJ22" s="42" t="str">
        <f>IF(AND('Mapa final'!$AA$53="Alta",'Mapa final'!$AC$53="Catastrófico"),CONCATENATE("R7C",'Mapa final'!$Q$53),"")</f>
        <v/>
      </c>
      <c r="AK22" s="42" t="str">
        <f>IF(AND('Mapa final'!$AA$54="Alta",'Mapa final'!$AC$54="Catastrófico"),CONCATENATE("R7C",'Mapa final'!$Q$54),"")</f>
        <v/>
      </c>
      <c r="AL22" s="42" t="str">
        <f>IF(AND('Mapa final'!$AA$55="Alta",'Mapa final'!$AC$55="Catastrófico"),CONCATENATE("R7C",'Mapa final'!$Q$55),"")</f>
        <v/>
      </c>
      <c r="AM22" s="43" t="str">
        <f>IF(AND('Mapa final'!$AA$56="Alta",'Mapa final'!$AC$56="Catastrófico"),CONCATENATE("R7C",'Mapa final'!$Q$56),"")</f>
        <v/>
      </c>
      <c r="AN22" s="70"/>
      <c r="AO22" s="336"/>
      <c r="AP22" s="337"/>
      <c r="AQ22" s="337"/>
      <c r="AR22" s="337"/>
      <c r="AS22" s="337"/>
      <c r="AT22" s="338"/>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row>
    <row r="23" spans="1:76" ht="15" customHeight="1" x14ac:dyDescent="0.25">
      <c r="A23" s="70"/>
      <c r="B23" s="285"/>
      <c r="C23" s="285"/>
      <c r="D23" s="286"/>
      <c r="E23" s="326"/>
      <c r="F23" s="327"/>
      <c r="G23" s="327"/>
      <c r="H23" s="327"/>
      <c r="I23" s="343"/>
      <c r="J23" s="54" t="str">
        <f>IF(AND('Mapa final'!$AA$57="Alta",'Mapa final'!$AC$57="Leve"),CONCATENATE("R8C",'Mapa final'!$Q$57),"")</f>
        <v/>
      </c>
      <c r="K23" s="55" t="str">
        <f>IF(AND('Mapa final'!$AA$58="Alta",'Mapa final'!$AC$58="Leve"),CONCATENATE("R8C",'Mapa final'!$Q$58),"")</f>
        <v/>
      </c>
      <c r="L23" s="55" t="str">
        <f>IF(AND('Mapa final'!$AA$59="Alta",'Mapa final'!$AC$59="Leve"),CONCATENATE("R8C",'Mapa final'!$Q$59),"")</f>
        <v/>
      </c>
      <c r="M23" s="55" t="str">
        <f>IF(AND('Mapa final'!$AA$60="Alta",'Mapa final'!$AC$60="Leve"),CONCATENATE("R8C",'Mapa final'!$Q$60),"")</f>
        <v/>
      </c>
      <c r="N23" s="55" t="str">
        <f>IF(AND('Mapa final'!$AA$61="Alta",'Mapa final'!$AC$61="Leve"),CONCATENATE("R8C",'Mapa final'!$Q$61),"")</f>
        <v/>
      </c>
      <c r="O23" s="56" t="str">
        <f>IF(AND('Mapa final'!$AA$62="Alta",'Mapa final'!$AC$62="Leve"),CONCATENATE("R8C",'Mapa final'!$Q$62),"")</f>
        <v/>
      </c>
      <c r="P23" s="54" t="str">
        <f>IF(AND('Mapa final'!$AA$57="Alta",'Mapa final'!$AC$57="Menor"),CONCATENATE("R8C",'Mapa final'!$Q$57),"")</f>
        <v/>
      </c>
      <c r="Q23" s="55" t="str">
        <f>IF(AND('Mapa final'!$AA$58="Alta",'Mapa final'!$AC$58="Menor"),CONCATENATE("R8C",'Mapa final'!$Q$58),"")</f>
        <v/>
      </c>
      <c r="R23" s="55" t="str">
        <f>IF(AND('Mapa final'!$AA$59="Alta",'Mapa final'!$AC$59="Menor"),CONCATENATE("R8C",'Mapa final'!$Q$59),"")</f>
        <v/>
      </c>
      <c r="S23" s="55" t="str">
        <f>IF(AND('Mapa final'!$AA$60="Alta",'Mapa final'!$AC$60="Menor"),CONCATENATE("R8C",'Mapa final'!$Q$60),"")</f>
        <v/>
      </c>
      <c r="T23" s="55" t="str">
        <f>IF(AND('Mapa final'!$AA$61="Alta",'Mapa final'!$AC$61="Menor"),CONCATENATE("R8C",'Mapa final'!$Q$61),"")</f>
        <v/>
      </c>
      <c r="U23" s="56" t="str">
        <f>IF(AND('Mapa final'!$AA$62="Alta",'Mapa final'!$AC$62="Menor"),CONCATENATE("R8C",'Mapa final'!$Q$62),"")</f>
        <v/>
      </c>
      <c r="V23" s="38" t="str">
        <f>IF(AND('Mapa final'!$AA$57="Alta",'Mapa final'!$AC$57="Moderado"),CONCATENATE("R8C",'Mapa final'!$Q$57),"")</f>
        <v/>
      </c>
      <c r="W23" s="39" t="str">
        <f>IF(AND('Mapa final'!$AA$58="Alta",'Mapa final'!$AC$58="Moderado"),CONCATENATE("R8C",'Mapa final'!$Q$58),"")</f>
        <v/>
      </c>
      <c r="X23" s="44" t="str">
        <f>IF(AND('Mapa final'!$AA$59="Alta",'Mapa final'!$AC$59="Moderado"),CONCATENATE("R8C",'Mapa final'!$Q$59),"")</f>
        <v/>
      </c>
      <c r="Y23" s="44" t="str">
        <f>IF(AND('Mapa final'!$AA$60="Alta",'Mapa final'!$AC$60="Moderado"),CONCATENATE("R8C",'Mapa final'!$Q$60),"")</f>
        <v/>
      </c>
      <c r="Z23" s="44" t="str">
        <f>IF(AND('Mapa final'!$AA$61="Alta",'Mapa final'!$AC$61="Moderado"),CONCATENATE("R8C",'Mapa final'!$Q$61),"")</f>
        <v/>
      </c>
      <c r="AA23" s="40" t="str">
        <f>IF(AND('Mapa final'!$AA$62="Alta",'Mapa final'!$AC$62="Moderado"),CONCATENATE("R8C",'Mapa final'!$Q$62),"")</f>
        <v/>
      </c>
      <c r="AB23" s="38" t="str">
        <f>IF(AND('Mapa final'!$AA$57="Alta",'Mapa final'!$AC$57="Mayor"),CONCATENATE("R8C",'Mapa final'!$Q$57),"")</f>
        <v/>
      </c>
      <c r="AC23" s="39" t="str">
        <f>IF(AND('Mapa final'!$AA$58="Alta",'Mapa final'!$AC$58="Mayor"),CONCATENATE("R8C",'Mapa final'!$Q$58),"")</f>
        <v/>
      </c>
      <c r="AD23" s="44" t="str">
        <f>IF(AND('Mapa final'!$AA$59="Alta",'Mapa final'!$AC$59="Mayor"),CONCATENATE("R8C",'Mapa final'!$Q$59),"")</f>
        <v/>
      </c>
      <c r="AE23" s="44" t="str">
        <f>IF(AND('Mapa final'!$AA$60="Alta",'Mapa final'!$AC$60="Mayor"),CONCATENATE("R8C",'Mapa final'!$Q$60),"")</f>
        <v/>
      </c>
      <c r="AF23" s="44" t="str">
        <f>IF(AND('Mapa final'!$AA$61="Alta",'Mapa final'!$AC$61="Mayor"),CONCATENATE("R8C",'Mapa final'!$Q$61),"")</f>
        <v/>
      </c>
      <c r="AG23" s="40" t="str">
        <f>IF(AND('Mapa final'!$AA$62="Alta",'Mapa final'!$AC$62="Mayor"),CONCATENATE("R8C",'Mapa final'!$Q$62),"")</f>
        <v/>
      </c>
      <c r="AH23" s="41" t="str">
        <f>IF(AND('Mapa final'!$AA$57="Alta",'Mapa final'!$AC$57="Catastrófico"),CONCATENATE("R8C",'Mapa final'!$Q$57),"")</f>
        <v/>
      </c>
      <c r="AI23" s="42" t="str">
        <f>IF(AND('Mapa final'!$AA$58="Alta",'Mapa final'!$AC$58="Catastrófico"),CONCATENATE("R8C",'Mapa final'!$Q$58),"")</f>
        <v/>
      </c>
      <c r="AJ23" s="42" t="str">
        <f>IF(AND('Mapa final'!$AA$59="Alta",'Mapa final'!$AC$59="Catastrófico"),CONCATENATE("R8C",'Mapa final'!$Q$59),"")</f>
        <v/>
      </c>
      <c r="AK23" s="42" t="str">
        <f>IF(AND('Mapa final'!$AA$60="Alta",'Mapa final'!$AC$60="Catastrófico"),CONCATENATE("R8C",'Mapa final'!$Q$60),"")</f>
        <v/>
      </c>
      <c r="AL23" s="42" t="str">
        <f>IF(AND('Mapa final'!$AA$61="Alta",'Mapa final'!$AC$61="Catastrófico"),CONCATENATE("R8C",'Mapa final'!$Q$61),"")</f>
        <v/>
      </c>
      <c r="AM23" s="43" t="str">
        <f>IF(AND('Mapa final'!$AA$62="Alta",'Mapa final'!$AC$62="Catastrófico"),CONCATENATE("R8C",'Mapa final'!$Q$62),"")</f>
        <v/>
      </c>
      <c r="AN23" s="70"/>
      <c r="AO23" s="336"/>
      <c r="AP23" s="337"/>
      <c r="AQ23" s="337"/>
      <c r="AR23" s="337"/>
      <c r="AS23" s="337"/>
      <c r="AT23" s="338"/>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row>
    <row r="24" spans="1:76" ht="15" customHeight="1" x14ac:dyDescent="0.25">
      <c r="A24" s="70"/>
      <c r="B24" s="285"/>
      <c r="C24" s="285"/>
      <c r="D24" s="286"/>
      <c r="E24" s="326"/>
      <c r="F24" s="327"/>
      <c r="G24" s="327"/>
      <c r="H24" s="327"/>
      <c r="I24" s="343"/>
      <c r="J24" s="54" t="str">
        <f>IF(AND('Mapa final'!$AA$63="Alta",'Mapa final'!$AC$63="Leve"),CONCATENATE("R9C",'Mapa final'!$Q$63),"")</f>
        <v/>
      </c>
      <c r="K24" s="55" t="str">
        <f>IF(AND('Mapa final'!$AA$64="Alta",'Mapa final'!$AC$64="Leve"),CONCATENATE("R9C",'Mapa final'!$Q$64),"")</f>
        <v/>
      </c>
      <c r="L24" s="55" t="str">
        <f>IF(AND('Mapa final'!$AA$65="Alta",'Mapa final'!$AC$65="Leve"),CONCATENATE("R9C",'Mapa final'!$Q$65),"")</f>
        <v/>
      </c>
      <c r="M24" s="55" t="str">
        <f>IF(AND('Mapa final'!$AA$66="Alta",'Mapa final'!$AC$66="Leve"),CONCATENATE("R9C",'Mapa final'!$Q$66),"")</f>
        <v/>
      </c>
      <c r="N24" s="55" t="str">
        <f>IF(AND('Mapa final'!$AA$67="Alta",'Mapa final'!$AC$67="Leve"),CONCATENATE("R9C",'Mapa final'!$Q$67),"")</f>
        <v/>
      </c>
      <c r="O24" s="56" t="str">
        <f>IF(AND('Mapa final'!$AA$68="Alta",'Mapa final'!$AC$68="Leve"),CONCATENATE("R9C",'Mapa final'!$Q$68),"")</f>
        <v/>
      </c>
      <c r="P24" s="54" t="str">
        <f>IF(AND('Mapa final'!$AA$63="Alta",'Mapa final'!$AC$63="Menor"),CONCATENATE("R9C",'Mapa final'!$Q$63),"")</f>
        <v/>
      </c>
      <c r="Q24" s="55" t="str">
        <f>IF(AND('Mapa final'!$AA$64="Alta",'Mapa final'!$AC$64="Menor"),CONCATENATE("R9C",'Mapa final'!$Q$64),"")</f>
        <v/>
      </c>
      <c r="R24" s="55" t="str">
        <f>IF(AND('Mapa final'!$AA$65="Alta",'Mapa final'!$AC$65="Menor"),CONCATENATE("R9C",'Mapa final'!$Q$65),"")</f>
        <v/>
      </c>
      <c r="S24" s="55" t="str">
        <f>IF(AND('Mapa final'!$AA$66="Alta",'Mapa final'!$AC$66="Menor"),CONCATENATE("R9C",'Mapa final'!$Q$66),"")</f>
        <v/>
      </c>
      <c r="T24" s="55" t="str">
        <f>IF(AND('Mapa final'!$AA$67="Alta",'Mapa final'!$AC$67="Menor"),CONCATENATE("R9C",'Mapa final'!$Q$67),"")</f>
        <v/>
      </c>
      <c r="U24" s="56" t="str">
        <f>IF(AND('Mapa final'!$AA$68="Alta",'Mapa final'!$AC$68="Menor"),CONCATENATE("R9C",'Mapa final'!$Q$68),"")</f>
        <v/>
      </c>
      <c r="V24" s="38" t="str">
        <f>IF(AND('Mapa final'!$AA$63="Alta",'Mapa final'!$AC$63="Moderado"),CONCATENATE("R9C",'Mapa final'!$Q$63),"")</f>
        <v/>
      </c>
      <c r="W24" s="39" t="str">
        <f>IF(AND('Mapa final'!$AA$64="Alta",'Mapa final'!$AC$64="Moderado"),CONCATENATE("R9C",'Mapa final'!$Q$64),"")</f>
        <v/>
      </c>
      <c r="X24" s="44" t="str">
        <f>IF(AND('Mapa final'!$AA$65="Alta",'Mapa final'!$AC$65="Moderado"),CONCATENATE("R9C",'Mapa final'!$Q$65),"")</f>
        <v/>
      </c>
      <c r="Y24" s="44" t="str">
        <f>IF(AND('Mapa final'!$AA$66="Alta",'Mapa final'!$AC$66="Moderado"),CONCATENATE("R9C",'Mapa final'!$Q$66),"")</f>
        <v/>
      </c>
      <c r="Z24" s="44" t="str">
        <f>IF(AND('Mapa final'!$AA$67="Alta",'Mapa final'!$AC$67="Moderado"),CONCATENATE("R9C",'Mapa final'!$Q$67),"")</f>
        <v/>
      </c>
      <c r="AA24" s="40" t="str">
        <f>IF(AND('Mapa final'!$AA$68="Alta",'Mapa final'!$AC$68="Moderado"),CONCATENATE("R9C",'Mapa final'!$Q$68),"")</f>
        <v/>
      </c>
      <c r="AB24" s="38" t="str">
        <f>IF(AND('Mapa final'!$AA$63="Alta",'Mapa final'!$AC$63="Mayor"),CONCATENATE("R9C",'Mapa final'!$Q$63),"")</f>
        <v/>
      </c>
      <c r="AC24" s="39" t="str">
        <f>IF(AND('Mapa final'!$AA$64="Alta",'Mapa final'!$AC$64="Mayor"),CONCATENATE("R9C",'Mapa final'!$Q$64),"")</f>
        <v/>
      </c>
      <c r="AD24" s="44" t="str">
        <f>IF(AND('Mapa final'!$AA$65="Alta",'Mapa final'!$AC$65="Mayor"),CONCATENATE("R9C",'Mapa final'!$Q$65),"")</f>
        <v/>
      </c>
      <c r="AE24" s="44" t="str">
        <f>IF(AND('Mapa final'!$AA$66="Alta",'Mapa final'!$AC$66="Mayor"),CONCATENATE("R9C",'Mapa final'!$Q$66),"")</f>
        <v/>
      </c>
      <c r="AF24" s="44" t="str">
        <f>IF(AND('Mapa final'!$AA$67="Alta",'Mapa final'!$AC$67="Mayor"),CONCATENATE("R9C",'Mapa final'!$Q$67),"")</f>
        <v/>
      </c>
      <c r="AG24" s="40" t="str">
        <f>IF(AND('Mapa final'!$AA$68="Alta",'Mapa final'!$AC$68="Mayor"),CONCATENATE("R9C",'Mapa final'!$Q$68),"")</f>
        <v/>
      </c>
      <c r="AH24" s="41" t="str">
        <f>IF(AND('Mapa final'!$AA$63="Alta",'Mapa final'!$AC$63="Catastrófico"),CONCATENATE("R9C",'Mapa final'!$Q$63),"")</f>
        <v/>
      </c>
      <c r="AI24" s="42" t="str">
        <f>IF(AND('Mapa final'!$AA$64="Alta",'Mapa final'!$AC$64="Catastrófico"),CONCATENATE("R9C",'Mapa final'!$Q$64),"")</f>
        <v/>
      </c>
      <c r="AJ24" s="42" t="str">
        <f>IF(AND('Mapa final'!$AA$65="Alta",'Mapa final'!$AC$65="Catastrófico"),CONCATENATE("R9C",'Mapa final'!$Q$65),"")</f>
        <v/>
      </c>
      <c r="AK24" s="42" t="str">
        <f>IF(AND('Mapa final'!$AA$66="Alta",'Mapa final'!$AC$66="Catastrófico"),CONCATENATE("R9C",'Mapa final'!$Q$66),"")</f>
        <v/>
      </c>
      <c r="AL24" s="42" t="str">
        <f>IF(AND('Mapa final'!$AA$67="Alta",'Mapa final'!$AC$67="Catastrófico"),CONCATENATE("R9C",'Mapa final'!$Q$67),"")</f>
        <v/>
      </c>
      <c r="AM24" s="43" t="str">
        <f>IF(AND('Mapa final'!$AA$68="Alta",'Mapa final'!$AC$68="Catastrófico"),CONCATENATE("R9C",'Mapa final'!$Q$68),"")</f>
        <v/>
      </c>
      <c r="AN24" s="70"/>
      <c r="AO24" s="336"/>
      <c r="AP24" s="337"/>
      <c r="AQ24" s="337"/>
      <c r="AR24" s="337"/>
      <c r="AS24" s="337"/>
      <c r="AT24" s="338"/>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row>
    <row r="25" spans="1:76" ht="15.75" customHeight="1" thickBot="1" x14ac:dyDescent="0.3">
      <c r="A25" s="70"/>
      <c r="B25" s="285"/>
      <c r="C25" s="285"/>
      <c r="D25" s="286"/>
      <c r="E25" s="329"/>
      <c r="F25" s="330"/>
      <c r="G25" s="330"/>
      <c r="H25" s="330"/>
      <c r="I25" s="330"/>
      <c r="J25" s="57" t="str">
        <f>IF(AND('Mapa final'!$AA$69="Alta",'Mapa final'!$AC$69="Leve"),CONCATENATE("R10C",'Mapa final'!$Q$69),"")</f>
        <v/>
      </c>
      <c r="K25" s="58" t="str">
        <f>IF(AND('Mapa final'!$AA$70="Alta",'Mapa final'!$AC$70="Leve"),CONCATENATE("R10C",'Mapa final'!$Q$70),"")</f>
        <v/>
      </c>
      <c r="L25" s="58" t="str">
        <f>IF(AND('Mapa final'!$AA$71="Alta",'Mapa final'!$AC$71="Leve"),CONCATENATE("R10C",'Mapa final'!$Q$71),"")</f>
        <v/>
      </c>
      <c r="M25" s="58" t="str">
        <f>IF(AND('Mapa final'!$AA$72="Alta",'Mapa final'!$AC$72="Leve"),CONCATENATE("R10C",'Mapa final'!$Q$72),"")</f>
        <v/>
      </c>
      <c r="N25" s="58" t="str">
        <f>IF(AND('Mapa final'!$AA$73="Alta",'Mapa final'!$AC$73="Leve"),CONCATENATE("R10C",'Mapa final'!$Q$73),"")</f>
        <v/>
      </c>
      <c r="O25" s="59" t="str">
        <f>IF(AND('Mapa final'!$AA$74="Alta",'Mapa final'!$AC$74="Leve"),CONCATENATE("R10C",'Mapa final'!$Q$74),"")</f>
        <v/>
      </c>
      <c r="P25" s="57" t="str">
        <f>IF(AND('Mapa final'!$AA$69="Alta",'Mapa final'!$AC$69="Menor"),CONCATENATE("R10C",'Mapa final'!$Q$69),"")</f>
        <v/>
      </c>
      <c r="Q25" s="58" t="str">
        <f>IF(AND('Mapa final'!$AA$70="Alta",'Mapa final'!$AC$70="Menor"),CONCATENATE("R10C",'Mapa final'!$Q$70),"")</f>
        <v/>
      </c>
      <c r="R25" s="58" t="str">
        <f>IF(AND('Mapa final'!$AA$71="Alta",'Mapa final'!$AC$71="Menor"),CONCATENATE("R10C",'Mapa final'!$Q$71),"")</f>
        <v/>
      </c>
      <c r="S25" s="58" t="str">
        <f>IF(AND('Mapa final'!$AA$72="Alta",'Mapa final'!$AC$72="Menor"),CONCATENATE("R10C",'Mapa final'!$Q$72),"")</f>
        <v/>
      </c>
      <c r="T25" s="58" t="str">
        <f>IF(AND('Mapa final'!$AA$73="Alta",'Mapa final'!$AC$73="Menor"),CONCATENATE("R10C",'Mapa final'!$Q$73),"")</f>
        <v/>
      </c>
      <c r="U25" s="59" t="str">
        <f>IF(AND('Mapa final'!$AA$74="Alta",'Mapa final'!$AC$74="Menor"),CONCATENATE("R10C",'Mapa final'!$Q$74),"")</f>
        <v/>
      </c>
      <c r="V25" s="45" t="str">
        <f>IF(AND('Mapa final'!$AA$69="Alta",'Mapa final'!$AC$69="Moderado"),CONCATENATE("R10C",'Mapa final'!$Q$69),"")</f>
        <v/>
      </c>
      <c r="W25" s="46" t="str">
        <f>IF(AND('Mapa final'!$AA$70="Alta",'Mapa final'!$AC$70="Moderado"),CONCATENATE("R10C",'Mapa final'!$Q$70),"")</f>
        <v/>
      </c>
      <c r="X25" s="46" t="str">
        <f>IF(AND('Mapa final'!$AA$71="Alta",'Mapa final'!$AC$71="Moderado"),CONCATENATE("R10C",'Mapa final'!$Q$71),"")</f>
        <v/>
      </c>
      <c r="Y25" s="46" t="str">
        <f>IF(AND('Mapa final'!$AA$72="Alta",'Mapa final'!$AC$72="Moderado"),CONCATENATE("R10C",'Mapa final'!$Q$72),"")</f>
        <v/>
      </c>
      <c r="Z25" s="46" t="str">
        <f>IF(AND('Mapa final'!$AA$73="Alta",'Mapa final'!$AC$73="Moderado"),CONCATENATE("R10C",'Mapa final'!$Q$73),"")</f>
        <v/>
      </c>
      <c r="AA25" s="47" t="str">
        <f>IF(AND('Mapa final'!$AA$74="Alta",'Mapa final'!$AC$74="Moderado"),CONCATENATE("R10C",'Mapa final'!$Q$74),"")</f>
        <v/>
      </c>
      <c r="AB25" s="45" t="str">
        <f>IF(AND('Mapa final'!$AA$69="Alta",'Mapa final'!$AC$69="Mayor"),CONCATENATE("R10C",'Mapa final'!$Q$69),"")</f>
        <v/>
      </c>
      <c r="AC25" s="46" t="str">
        <f>IF(AND('Mapa final'!$AA$70="Alta",'Mapa final'!$AC$70="Mayor"),CONCATENATE("R10C",'Mapa final'!$Q$70),"")</f>
        <v/>
      </c>
      <c r="AD25" s="46" t="str">
        <f>IF(AND('Mapa final'!$AA$71="Alta",'Mapa final'!$AC$71="Mayor"),CONCATENATE("R10C",'Mapa final'!$Q$71),"")</f>
        <v/>
      </c>
      <c r="AE25" s="46" t="str">
        <f>IF(AND('Mapa final'!$AA$72="Alta",'Mapa final'!$AC$72="Mayor"),CONCATENATE("R10C",'Mapa final'!$Q$72),"")</f>
        <v/>
      </c>
      <c r="AF25" s="46" t="str">
        <f>IF(AND('Mapa final'!$AA$73="Alta",'Mapa final'!$AC$73="Mayor"),CONCATENATE("R10C",'Mapa final'!$Q$73),"")</f>
        <v/>
      </c>
      <c r="AG25" s="47" t="str">
        <f>IF(AND('Mapa final'!$AA$74="Alta",'Mapa final'!$AC$74="Mayor"),CONCATENATE("R10C",'Mapa final'!$Q$74),"")</f>
        <v/>
      </c>
      <c r="AH25" s="48" t="str">
        <f>IF(AND('Mapa final'!$AA$69="Alta",'Mapa final'!$AC$69="Catastrófico"),CONCATENATE("R10C",'Mapa final'!$Q$69),"")</f>
        <v/>
      </c>
      <c r="AI25" s="49" t="str">
        <f>IF(AND('Mapa final'!$AA$70="Alta",'Mapa final'!$AC$70="Catastrófico"),CONCATENATE("R10C",'Mapa final'!$Q$70),"")</f>
        <v/>
      </c>
      <c r="AJ25" s="49" t="str">
        <f>IF(AND('Mapa final'!$AA$71="Alta",'Mapa final'!$AC$71="Catastrófico"),CONCATENATE("R10C",'Mapa final'!$Q$71),"")</f>
        <v/>
      </c>
      <c r="AK25" s="49" t="str">
        <f>IF(AND('Mapa final'!$AA$72="Alta",'Mapa final'!$AC$72="Catastrófico"),CONCATENATE("R10C",'Mapa final'!$Q$72),"")</f>
        <v/>
      </c>
      <c r="AL25" s="49" t="str">
        <f>IF(AND('Mapa final'!$AA$73="Alta",'Mapa final'!$AC$73="Catastrófico"),CONCATENATE("R10C",'Mapa final'!$Q$73),"")</f>
        <v/>
      </c>
      <c r="AM25" s="50" t="str">
        <f>IF(AND('Mapa final'!$AA$74="Alta",'Mapa final'!$AC$74="Catastrófico"),CONCATENATE("R10C",'Mapa final'!$Q$74),"")</f>
        <v/>
      </c>
      <c r="AN25" s="70"/>
      <c r="AO25" s="339"/>
      <c r="AP25" s="340"/>
      <c r="AQ25" s="340"/>
      <c r="AR25" s="340"/>
      <c r="AS25" s="340"/>
      <c r="AT25" s="341"/>
      <c r="AU25" s="70"/>
      <c r="AV25" s="70"/>
      <c r="AW25" s="70"/>
      <c r="AX25" s="70"/>
      <c r="AY25" s="70"/>
      <c r="AZ25" s="70"/>
      <c r="BA25" s="70"/>
      <c r="BB25" s="70"/>
      <c r="BC25" s="70"/>
      <c r="BD25" s="70"/>
      <c r="BE25" s="70"/>
      <c r="BF25" s="70"/>
      <c r="BG25" s="70"/>
      <c r="BH25" s="70"/>
      <c r="BI25" s="70"/>
      <c r="BJ25" s="70"/>
      <c r="BK25" s="70"/>
      <c r="BL25" s="70"/>
      <c r="BM25" s="70"/>
      <c r="BN25" s="70"/>
      <c r="BO25" s="70"/>
      <c r="BP25" s="70"/>
      <c r="BQ25" s="70"/>
      <c r="BR25" s="70"/>
      <c r="BS25" s="70"/>
      <c r="BT25" s="70"/>
      <c r="BU25" s="70"/>
      <c r="BV25" s="70"/>
      <c r="BW25" s="70"/>
      <c r="BX25" s="70"/>
    </row>
    <row r="26" spans="1:76" ht="15" customHeight="1" x14ac:dyDescent="0.25">
      <c r="A26" s="70"/>
      <c r="B26" s="285"/>
      <c r="C26" s="285"/>
      <c r="D26" s="286"/>
      <c r="E26" s="323" t="s">
        <v>113</v>
      </c>
      <c r="F26" s="324"/>
      <c r="G26" s="324"/>
      <c r="H26" s="324"/>
      <c r="I26" s="325"/>
      <c r="J26" s="51" t="str">
        <f>IF(AND('Mapa final'!$AA$9="Media",'Mapa final'!$AC$9="Leve"),CONCATENATE("R1C",'Mapa final'!$Q$9),"")</f>
        <v/>
      </c>
      <c r="K26" s="52" t="str">
        <f>IF(AND('Mapa final'!$AA$10="Media",'Mapa final'!$AC$10="Leve"),CONCATENATE("R1C",'Mapa final'!$Q$10),"")</f>
        <v/>
      </c>
      <c r="L26" s="52" t="str">
        <f>IF(AND('Mapa final'!$AA$11="Media",'Mapa final'!$AC$11="Leve"),CONCATENATE("R1C",'Mapa final'!$Q$11),"")</f>
        <v/>
      </c>
      <c r="M26" s="52" t="str">
        <f>IF(AND('Mapa final'!$AA$12="Media",'Mapa final'!$AC$12="Leve"),CONCATENATE("R1C",'Mapa final'!$Q$12),"")</f>
        <v/>
      </c>
      <c r="N26" s="52" t="str">
        <f>IF(AND('Mapa final'!$AA$13="Media",'Mapa final'!$AC$13="Leve"),CONCATENATE("R1C",'Mapa final'!$Q$13),"")</f>
        <v/>
      </c>
      <c r="O26" s="53" t="str">
        <f>IF(AND('Mapa final'!$AA$14="Media",'Mapa final'!$AC$14="Leve"),CONCATENATE("R1C",'Mapa final'!$Q$14),"")</f>
        <v/>
      </c>
      <c r="P26" s="51" t="str">
        <f>IF(AND('Mapa final'!$AA$9="Media",'Mapa final'!$AC$9="Menor"),CONCATENATE("R1C",'Mapa final'!$Q$9),"")</f>
        <v/>
      </c>
      <c r="Q26" s="52" t="str">
        <f>IF(AND('Mapa final'!$AA$10="Media",'Mapa final'!$AC$10="Menor"),CONCATENATE("R1C",'Mapa final'!$Q$10),"")</f>
        <v/>
      </c>
      <c r="R26" s="52" t="str">
        <f>IF(AND('Mapa final'!$AA$11="Media",'Mapa final'!$AC$11="Menor"),CONCATENATE("R1C",'Mapa final'!$Q$11),"")</f>
        <v/>
      </c>
      <c r="S26" s="52" t="str">
        <f>IF(AND('Mapa final'!$AA$12="Media",'Mapa final'!$AC$12="Menor"),CONCATENATE("R1C",'Mapa final'!$Q$12),"")</f>
        <v/>
      </c>
      <c r="T26" s="52" t="str">
        <f>IF(AND('Mapa final'!$AA$13="Media",'Mapa final'!$AC$13="Menor"),CONCATENATE("R1C",'Mapa final'!$Q$13),"")</f>
        <v/>
      </c>
      <c r="U26" s="53" t="str">
        <f>IF(AND('Mapa final'!$AA$14="Media",'Mapa final'!$AC$14="Menor"),CONCATENATE("R1C",'Mapa final'!$Q$14),"")</f>
        <v/>
      </c>
      <c r="V26" s="51" t="str">
        <f>IF(AND('Mapa final'!$AA$9="Media",'Mapa final'!$AC$9="Moderado"),CONCATENATE("R1C",'Mapa final'!$Q$9),"")</f>
        <v/>
      </c>
      <c r="W26" s="52" t="str">
        <f>IF(AND('Mapa final'!$AA$10="Media",'Mapa final'!$AC$10="Moderado"),CONCATENATE("R1C",'Mapa final'!$Q$10),"")</f>
        <v/>
      </c>
      <c r="X26" s="52" t="str">
        <f>IF(AND('Mapa final'!$AA$11="Media",'Mapa final'!$AC$11="Moderado"),CONCATENATE("R1C",'Mapa final'!$Q$11),"")</f>
        <v/>
      </c>
      <c r="Y26" s="52" t="str">
        <f>IF(AND('Mapa final'!$AA$12="Media",'Mapa final'!$AC$12="Moderado"),CONCATENATE("R1C",'Mapa final'!$Q$12),"")</f>
        <v/>
      </c>
      <c r="Z26" s="52" t="str">
        <f>IF(AND('Mapa final'!$AA$13="Media",'Mapa final'!$AC$13="Moderado"),CONCATENATE("R1C",'Mapa final'!$Q$13),"")</f>
        <v/>
      </c>
      <c r="AA26" s="53" t="str">
        <f>IF(AND('Mapa final'!$AA$14="Media",'Mapa final'!$AC$14="Moderado"),CONCATENATE("R1C",'Mapa final'!$Q$14),"")</f>
        <v/>
      </c>
      <c r="AB26" s="32" t="str">
        <f>IF(AND('Mapa final'!$AA$9="Media",'Mapa final'!$AC$9="Mayor"),CONCATENATE("R1C",'Mapa final'!$Q$9),"")</f>
        <v/>
      </c>
      <c r="AC26" s="33" t="str">
        <f>IF(AND('Mapa final'!$AA$10="Media",'Mapa final'!$AC$10="Mayor"),CONCATENATE("R1C",'Mapa final'!$Q$10),"")</f>
        <v/>
      </c>
      <c r="AD26" s="33" t="str">
        <f>IF(AND('Mapa final'!$AA$11="Media",'Mapa final'!$AC$11="Mayor"),CONCATENATE("R1C",'Mapa final'!$Q$11),"")</f>
        <v/>
      </c>
      <c r="AE26" s="33" t="str">
        <f>IF(AND('Mapa final'!$AA$12="Media",'Mapa final'!$AC$12="Mayor"),CONCATENATE("R1C",'Mapa final'!$Q$12),"")</f>
        <v/>
      </c>
      <c r="AF26" s="33" t="str">
        <f>IF(AND('Mapa final'!$AA$13="Media",'Mapa final'!$AC$13="Mayor"),CONCATENATE("R1C",'Mapa final'!$Q$13),"")</f>
        <v/>
      </c>
      <c r="AG26" s="34" t="str">
        <f>IF(AND('Mapa final'!$AA$14="Media",'Mapa final'!$AC$14="Mayor"),CONCATENATE("R1C",'Mapa final'!$Q$14),"")</f>
        <v/>
      </c>
      <c r="AH26" s="35" t="str">
        <f>IF(AND('Mapa final'!$AA$9="Media",'Mapa final'!$AC$9="Catastrófico"),CONCATENATE("R1C",'Mapa final'!$Q$9),"")</f>
        <v/>
      </c>
      <c r="AI26" s="36" t="str">
        <f>IF(AND('Mapa final'!$AA$10="Media",'Mapa final'!$AC$10="Catastrófico"),CONCATENATE("R1C",'Mapa final'!$Q$10),"")</f>
        <v/>
      </c>
      <c r="AJ26" s="36" t="str">
        <f>IF(AND('Mapa final'!$AA$11="Media",'Mapa final'!$AC$11="Catastrófico"),CONCATENATE("R1C",'Mapa final'!$Q$11),"")</f>
        <v/>
      </c>
      <c r="AK26" s="36" t="str">
        <f>IF(AND('Mapa final'!$AA$12="Media",'Mapa final'!$AC$12="Catastrófico"),CONCATENATE("R1C",'Mapa final'!$Q$12),"")</f>
        <v/>
      </c>
      <c r="AL26" s="36" t="str">
        <f>IF(AND('Mapa final'!$AA$13="Media",'Mapa final'!$AC$13="Catastrófico"),CONCATENATE("R1C",'Mapa final'!$Q$13),"")</f>
        <v/>
      </c>
      <c r="AM26" s="37" t="str">
        <f>IF(AND('Mapa final'!$AA$14="Media",'Mapa final'!$AC$14="Catastrófico"),CONCATENATE("R1C",'Mapa final'!$Q$14),"")</f>
        <v/>
      </c>
      <c r="AN26" s="70"/>
      <c r="AO26" s="364" t="s">
        <v>77</v>
      </c>
      <c r="AP26" s="365"/>
      <c r="AQ26" s="365"/>
      <c r="AR26" s="365"/>
      <c r="AS26" s="365"/>
      <c r="AT26" s="366"/>
      <c r="AU26" s="70"/>
      <c r="AV26" s="70"/>
      <c r="AW26" s="70"/>
      <c r="AX26" s="70"/>
      <c r="AY26" s="70"/>
      <c r="AZ26" s="70"/>
      <c r="BA26" s="70"/>
      <c r="BB26" s="70"/>
      <c r="BC26" s="70"/>
      <c r="BD26" s="70"/>
      <c r="BE26" s="70"/>
      <c r="BF26" s="70"/>
      <c r="BG26" s="70"/>
      <c r="BH26" s="70"/>
      <c r="BI26" s="70"/>
      <c r="BJ26" s="70"/>
      <c r="BK26" s="70"/>
      <c r="BL26" s="70"/>
      <c r="BM26" s="70"/>
      <c r="BN26" s="70"/>
      <c r="BO26" s="70"/>
      <c r="BP26" s="70"/>
      <c r="BQ26" s="70"/>
      <c r="BR26" s="70"/>
      <c r="BS26" s="70"/>
      <c r="BT26" s="70"/>
      <c r="BU26" s="70"/>
      <c r="BV26" s="70"/>
      <c r="BW26" s="70"/>
      <c r="BX26" s="70"/>
    </row>
    <row r="27" spans="1:76" ht="15" customHeight="1" x14ac:dyDescent="0.25">
      <c r="A27" s="70"/>
      <c r="B27" s="285"/>
      <c r="C27" s="285"/>
      <c r="D27" s="286"/>
      <c r="E27" s="342"/>
      <c r="F27" s="343"/>
      <c r="G27" s="343"/>
      <c r="H27" s="343"/>
      <c r="I27" s="328"/>
      <c r="J27" s="54" t="str">
        <f>IF(AND('Mapa final'!$AA$15="Media",'Mapa final'!$AC$15="Leve"),CONCATENATE("R2C",'Mapa final'!$Q$15),"")</f>
        <v/>
      </c>
      <c r="K27" s="55" t="str">
        <f>IF(AND('Mapa final'!$AA$16="Media",'Mapa final'!$AC$16="Leve"),CONCATENATE("R2C",'Mapa final'!$Q$16),"")</f>
        <v/>
      </c>
      <c r="L27" s="55" t="str">
        <f>IF(AND('Mapa final'!$AA$17="Media",'Mapa final'!$AC$17="Leve"),CONCATENATE("R2C",'Mapa final'!$Q$17),"")</f>
        <v/>
      </c>
      <c r="M27" s="55" t="str">
        <f>IF(AND('Mapa final'!$AA$18="Media",'Mapa final'!$AC$18="Leve"),CONCATENATE("R2C",'Mapa final'!$Q$18),"")</f>
        <v/>
      </c>
      <c r="N27" s="55" t="str">
        <f>IF(AND('Mapa final'!$AA$19="Media",'Mapa final'!$AC$19="Leve"),CONCATENATE("R2C",'Mapa final'!$Q$19),"")</f>
        <v/>
      </c>
      <c r="O27" s="56" t="str">
        <f>IF(AND('Mapa final'!$AA$20="Media",'Mapa final'!$AC$20="Leve"),CONCATENATE("R2C",'Mapa final'!$Q$20),"")</f>
        <v/>
      </c>
      <c r="P27" s="54" t="str">
        <f>IF(AND('Mapa final'!$AA$15="Media",'Mapa final'!$AC$15="Menor"),CONCATENATE("R2C",'Mapa final'!$Q$15),"")</f>
        <v/>
      </c>
      <c r="Q27" s="55" t="str">
        <f>IF(AND('Mapa final'!$AA$16="Media",'Mapa final'!$AC$16="Menor"),CONCATENATE("R2C",'Mapa final'!$Q$16),"")</f>
        <v/>
      </c>
      <c r="R27" s="55" t="str">
        <f>IF(AND('Mapa final'!$AA$17="Media",'Mapa final'!$AC$17="Menor"),CONCATENATE("R2C",'Mapa final'!$Q$17),"")</f>
        <v/>
      </c>
      <c r="S27" s="55" t="str">
        <f>IF(AND('Mapa final'!$AA$18="Media",'Mapa final'!$AC$18="Menor"),CONCATENATE("R2C",'Mapa final'!$Q$18),"")</f>
        <v/>
      </c>
      <c r="T27" s="55" t="str">
        <f>IF(AND('Mapa final'!$AA$19="Media",'Mapa final'!$AC$19="Menor"),CONCATENATE("R2C",'Mapa final'!$Q$19),"")</f>
        <v/>
      </c>
      <c r="U27" s="56" t="str">
        <f>IF(AND('Mapa final'!$AA$20="Media",'Mapa final'!$AC$20="Menor"),CONCATENATE("R2C",'Mapa final'!$Q$20),"")</f>
        <v/>
      </c>
      <c r="V27" s="54" t="str">
        <f>IF(AND('Mapa final'!$AA$15="Media",'Mapa final'!$AC$15="Moderado"),CONCATENATE("R2C",'Mapa final'!$Q$15),"")</f>
        <v/>
      </c>
      <c r="W27" s="55" t="str">
        <f>IF(AND('Mapa final'!$AA$16="Media",'Mapa final'!$AC$16="Moderado"),CONCATENATE("R2C",'Mapa final'!$Q$16),"")</f>
        <v/>
      </c>
      <c r="X27" s="55" t="str">
        <f>IF(AND('Mapa final'!$AA$17="Media",'Mapa final'!$AC$17="Moderado"),CONCATENATE("R2C",'Mapa final'!$Q$17),"")</f>
        <v/>
      </c>
      <c r="Y27" s="55" t="str">
        <f>IF(AND('Mapa final'!$AA$18="Media",'Mapa final'!$AC$18="Moderado"),CONCATENATE("R2C",'Mapa final'!$Q$18),"")</f>
        <v/>
      </c>
      <c r="Z27" s="55" t="str">
        <f>IF(AND('Mapa final'!$AA$19="Media",'Mapa final'!$AC$19="Moderado"),CONCATENATE("R2C",'Mapa final'!$Q$19),"")</f>
        <v/>
      </c>
      <c r="AA27" s="56" t="str">
        <f>IF(AND('Mapa final'!$AA$20="Media",'Mapa final'!$AC$20="Moderado"),CONCATENATE("R2C",'Mapa final'!$Q$20),"")</f>
        <v/>
      </c>
      <c r="AB27" s="38" t="str">
        <f>IF(AND('Mapa final'!$AA$15="Media",'Mapa final'!$AC$15="Mayor"),CONCATENATE("R2C",'Mapa final'!$Q$15),"")</f>
        <v/>
      </c>
      <c r="AC27" s="39" t="str">
        <f>IF(AND('Mapa final'!$AA$16="Media",'Mapa final'!$AC$16="Mayor"),CONCATENATE("R2C",'Mapa final'!$Q$16),"")</f>
        <v/>
      </c>
      <c r="AD27" s="39" t="str">
        <f>IF(AND('Mapa final'!$AA$17="Media",'Mapa final'!$AC$17="Mayor"),CONCATENATE("R2C",'Mapa final'!$Q$17),"")</f>
        <v/>
      </c>
      <c r="AE27" s="39" t="str">
        <f>IF(AND('Mapa final'!$AA$18="Media",'Mapa final'!$AC$18="Mayor"),CONCATENATE("R2C",'Mapa final'!$Q$18),"")</f>
        <v/>
      </c>
      <c r="AF27" s="39" t="str">
        <f>IF(AND('Mapa final'!$AA$19="Media",'Mapa final'!$AC$19="Mayor"),CONCATENATE("R2C",'Mapa final'!$Q$19),"")</f>
        <v/>
      </c>
      <c r="AG27" s="40" t="str">
        <f>IF(AND('Mapa final'!$AA$20="Media",'Mapa final'!$AC$20="Mayor"),CONCATENATE("R2C",'Mapa final'!$Q$20),"")</f>
        <v/>
      </c>
      <c r="AH27" s="41" t="str">
        <f>IF(AND('Mapa final'!$AA$15="Media",'Mapa final'!$AC$15="Catastrófico"),CONCATENATE("R2C",'Mapa final'!$Q$15),"")</f>
        <v/>
      </c>
      <c r="AI27" s="42" t="str">
        <f>IF(AND('Mapa final'!$AA$16="Media",'Mapa final'!$AC$16="Catastrófico"),CONCATENATE("R2C",'Mapa final'!$Q$16),"")</f>
        <v/>
      </c>
      <c r="AJ27" s="42" t="str">
        <f>IF(AND('Mapa final'!$AA$17="Media",'Mapa final'!$AC$17="Catastrófico"),CONCATENATE("R2C",'Mapa final'!$Q$17),"")</f>
        <v/>
      </c>
      <c r="AK27" s="42" t="str">
        <f>IF(AND('Mapa final'!$AA$18="Media",'Mapa final'!$AC$18="Catastrófico"),CONCATENATE("R2C",'Mapa final'!$Q$18),"")</f>
        <v/>
      </c>
      <c r="AL27" s="42" t="str">
        <f>IF(AND('Mapa final'!$AA$19="Media",'Mapa final'!$AC$19="Catastrófico"),CONCATENATE("R2C",'Mapa final'!$Q$19),"")</f>
        <v/>
      </c>
      <c r="AM27" s="43" t="str">
        <f>IF(AND('Mapa final'!$AA$20="Media",'Mapa final'!$AC$20="Catastrófico"),CONCATENATE("R2C",'Mapa final'!$Q$20),"")</f>
        <v/>
      </c>
      <c r="AN27" s="70"/>
      <c r="AO27" s="367"/>
      <c r="AP27" s="368"/>
      <c r="AQ27" s="368"/>
      <c r="AR27" s="368"/>
      <c r="AS27" s="368"/>
      <c r="AT27" s="369"/>
      <c r="AU27" s="70"/>
      <c r="AV27" s="70"/>
      <c r="AW27" s="70"/>
      <c r="AX27" s="70"/>
      <c r="AY27" s="70"/>
      <c r="AZ27" s="70"/>
      <c r="BA27" s="70"/>
      <c r="BB27" s="70"/>
      <c r="BC27" s="70"/>
      <c r="BD27" s="70"/>
      <c r="BE27" s="70"/>
      <c r="BF27" s="70"/>
      <c r="BG27" s="70"/>
      <c r="BH27" s="70"/>
      <c r="BI27" s="70"/>
      <c r="BJ27" s="70"/>
      <c r="BK27" s="70"/>
      <c r="BL27" s="70"/>
      <c r="BM27" s="70"/>
      <c r="BN27" s="70"/>
      <c r="BO27" s="70"/>
      <c r="BP27" s="70"/>
      <c r="BQ27" s="70"/>
      <c r="BR27" s="70"/>
      <c r="BS27" s="70"/>
      <c r="BT27" s="70"/>
      <c r="BU27" s="70"/>
      <c r="BV27" s="70"/>
      <c r="BW27" s="70"/>
      <c r="BX27" s="70"/>
    </row>
    <row r="28" spans="1:76" ht="15" customHeight="1" x14ac:dyDescent="0.25">
      <c r="A28" s="70"/>
      <c r="B28" s="285"/>
      <c r="C28" s="285"/>
      <c r="D28" s="286"/>
      <c r="E28" s="326"/>
      <c r="F28" s="327"/>
      <c r="G28" s="327"/>
      <c r="H28" s="327"/>
      <c r="I28" s="328"/>
      <c r="J28" s="54" t="str">
        <f>IF(AND('Mapa final'!$AA$21="Media",'Mapa final'!$AC$21="Leve"),CONCATENATE("R3C",'Mapa final'!$Q$21),"")</f>
        <v/>
      </c>
      <c r="K28" s="55" t="str">
        <f>IF(AND('Mapa final'!$AA$22="Media",'Mapa final'!$AC$22="Leve"),CONCATENATE("R3C",'Mapa final'!$Q$22),"")</f>
        <v/>
      </c>
      <c r="L28" s="55" t="str">
        <f>IF(AND('Mapa final'!$AA$23="Media",'Mapa final'!$AC$23="Leve"),CONCATENATE("R3C",'Mapa final'!$Q$23),"")</f>
        <v/>
      </c>
      <c r="M28" s="55" t="str">
        <f>IF(AND('Mapa final'!$AA$24="Media",'Mapa final'!$AC$24="Leve"),CONCATENATE("R3C",'Mapa final'!$Q$24),"")</f>
        <v/>
      </c>
      <c r="N28" s="55" t="str">
        <f>IF(AND('Mapa final'!$AA$25="Media",'Mapa final'!$AC$25="Leve"),CONCATENATE("R3C",'Mapa final'!$Q$25),"")</f>
        <v/>
      </c>
      <c r="O28" s="56" t="str">
        <f>IF(AND('Mapa final'!$AA$26="Media",'Mapa final'!$AC$26="Leve"),CONCATENATE("R3C",'Mapa final'!$Q$26),"")</f>
        <v/>
      </c>
      <c r="P28" s="54" t="str">
        <f>IF(AND('Mapa final'!$AA$21="Media",'Mapa final'!$AC$21="Menor"),CONCATENATE("R3C",'Mapa final'!$Q$21),"")</f>
        <v>R3C1</v>
      </c>
      <c r="Q28" s="55" t="str">
        <f>IF(AND('Mapa final'!$AA$22="Media",'Mapa final'!$AC$22="Menor"),CONCATENATE("R3C",'Mapa final'!$Q$22),"")</f>
        <v/>
      </c>
      <c r="R28" s="55" t="str">
        <f>IF(AND('Mapa final'!$AA$23="Media",'Mapa final'!$AC$23="Menor"),CONCATENATE("R3C",'Mapa final'!$Q$23),"")</f>
        <v/>
      </c>
      <c r="S28" s="55" t="str">
        <f>IF(AND('Mapa final'!$AA$24="Media",'Mapa final'!$AC$24="Menor"),CONCATENATE("R3C",'Mapa final'!$Q$24),"")</f>
        <v/>
      </c>
      <c r="T28" s="55" t="str">
        <f>IF(AND('Mapa final'!$AA$25="Media",'Mapa final'!$AC$25="Menor"),CONCATENATE("R3C",'Mapa final'!$Q$25),"")</f>
        <v/>
      </c>
      <c r="U28" s="56" t="str">
        <f>IF(AND('Mapa final'!$AA$26="Media",'Mapa final'!$AC$26="Menor"),CONCATENATE("R3C",'Mapa final'!$Q$26),"")</f>
        <v/>
      </c>
      <c r="V28" s="54" t="str">
        <f>IF(AND('Mapa final'!$AA$21="Media",'Mapa final'!$AC$21="Moderado"),CONCATENATE("R3C",'Mapa final'!$Q$21),"")</f>
        <v/>
      </c>
      <c r="W28" s="55" t="str">
        <f>IF(AND('Mapa final'!$AA$22="Media",'Mapa final'!$AC$22="Moderado"),CONCATENATE("R3C",'Mapa final'!$Q$22),"")</f>
        <v/>
      </c>
      <c r="X28" s="55" t="str">
        <f>IF(AND('Mapa final'!$AA$23="Media",'Mapa final'!$AC$23="Moderado"),CONCATENATE("R3C",'Mapa final'!$Q$23),"")</f>
        <v/>
      </c>
      <c r="Y28" s="55" t="str">
        <f>IF(AND('Mapa final'!$AA$24="Media",'Mapa final'!$AC$24="Moderado"),CONCATENATE("R3C",'Mapa final'!$Q$24),"")</f>
        <v/>
      </c>
      <c r="Z28" s="55" t="str">
        <f>IF(AND('Mapa final'!$AA$25="Media",'Mapa final'!$AC$25="Moderado"),CONCATENATE("R3C",'Mapa final'!$Q$25),"")</f>
        <v/>
      </c>
      <c r="AA28" s="56" t="str">
        <f>IF(AND('Mapa final'!$AA$26="Media",'Mapa final'!$AC$26="Moderado"),CONCATENATE("R3C",'Mapa final'!$Q$26),"")</f>
        <v/>
      </c>
      <c r="AB28" s="38" t="str">
        <f>IF(AND('Mapa final'!$AA$21="Media",'Mapa final'!$AC$21="Mayor"),CONCATENATE("R3C",'Mapa final'!$Q$21),"")</f>
        <v/>
      </c>
      <c r="AC28" s="39" t="str">
        <f>IF(AND('Mapa final'!$AA$22="Media",'Mapa final'!$AC$22="Mayor"),CONCATENATE("R3C",'Mapa final'!$Q$22),"")</f>
        <v/>
      </c>
      <c r="AD28" s="39" t="str">
        <f>IF(AND('Mapa final'!$AA$23="Media",'Mapa final'!$AC$23="Mayor"),CONCATENATE("R3C",'Mapa final'!$Q$23),"")</f>
        <v/>
      </c>
      <c r="AE28" s="39" t="str">
        <f>IF(AND('Mapa final'!$AA$24="Media",'Mapa final'!$AC$24="Mayor"),CONCATENATE("R3C",'Mapa final'!$Q$24),"")</f>
        <v/>
      </c>
      <c r="AF28" s="39" t="str">
        <f>IF(AND('Mapa final'!$AA$25="Media",'Mapa final'!$AC$25="Mayor"),CONCATENATE("R3C",'Mapa final'!$Q$25),"")</f>
        <v/>
      </c>
      <c r="AG28" s="40" t="str">
        <f>IF(AND('Mapa final'!$AA$26="Media",'Mapa final'!$AC$26="Mayor"),CONCATENATE("R3C",'Mapa final'!$Q$26),"")</f>
        <v/>
      </c>
      <c r="AH28" s="41" t="str">
        <f>IF(AND('Mapa final'!$AA$21="Media",'Mapa final'!$AC$21="Catastrófico"),CONCATENATE("R3C",'Mapa final'!$Q$21),"")</f>
        <v/>
      </c>
      <c r="AI28" s="42" t="str">
        <f>IF(AND('Mapa final'!$AA$22="Media",'Mapa final'!$AC$22="Catastrófico"),CONCATENATE("R3C",'Mapa final'!$Q$22),"")</f>
        <v/>
      </c>
      <c r="AJ28" s="42" t="str">
        <f>IF(AND('Mapa final'!$AA$23="Media",'Mapa final'!$AC$23="Catastrófico"),CONCATENATE("R3C",'Mapa final'!$Q$23),"")</f>
        <v/>
      </c>
      <c r="AK28" s="42" t="str">
        <f>IF(AND('Mapa final'!$AA$24="Media",'Mapa final'!$AC$24="Catastrófico"),CONCATENATE("R3C",'Mapa final'!$Q$24),"")</f>
        <v/>
      </c>
      <c r="AL28" s="42" t="str">
        <f>IF(AND('Mapa final'!$AA$25="Media",'Mapa final'!$AC$25="Catastrófico"),CONCATENATE("R3C",'Mapa final'!$Q$25),"")</f>
        <v/>
      </c>
      <c r="AM28" s="43" t="str">
        <f>IF(AND('Mapa final'!$AA$26="Media",'Mapa final'!$AC$26="Catastrófico"),CONCATENATE("R3C",'Mapa final'!$Q$26),"")</f>
        <v/>
      </c>
      <c r="AN28" s="70"/>
      <c r="AO28" s="367"/>
      <c r="AP28" s="368"/>
      <c r="AQ28" s="368"/>
      <c r="AR28" s="368"/>
      <c r="AS28" s="368"/>
      <c r="AT28" s="369"/>
      <c r="AU28" s="70"/>
      <c r="AV28" s="70"/>
      <c r="AW28" s="70"/>
      <c r="AX28" s="70"/>
      <c r="AY28" s="70"/>
      <c r="AZ28" s="70"/>
      <c r="BA28" s="70"/>
      <c r="BB28" s="70"/>
      <c r="BC28" s="70"/>
      <c r="BD28" s="70"/>
      <c r="BE28" s="70"/>
      <c r="BF28" s="70"/>
      <c r="BG28" s="70"/>
      <c r="BH28" s="70"/>
      <c r="BI28" s="70"/>
      <c r="BJ28" s="70"/>
      <c r="BK28" s="70"/>
      <c r="BL28" s="70"/>
      <c r="BM28" s="70"/>
      <c r="BN28" s="70"/>
      <c r="BO28" s="70"/>
      <c r="BP28" s="70"/>
      <c r="BQ28" s="70"/>
      <c r="BR28" s="70"/>
      <c r="BS28" s="70"/>
      <c r="BT28" s="70"/>
      <c r="BU28" s="70"/>
      <c r="BV28" s="70"/>
      <c r="BW28" s="70"/>
      <c r="BX28" s="70"/>
    </row>
    <row r="29" spans="1:76" ht="15" customHeight="1" x14ac:dyDescent="0.25">
      <c r="A29" s="70"/>
      <c r="B29" s="285"/>
      <c r="C29" s="285"/>
      <c r="D29" s="286"/>
      <c r="E29" s="326"/>
      <c r="F29" s="327"/>
      <c r="G29" s="327"/>
      <c r="H29" s="327"/>
      <c r="I29" s="328"/>
      <c r="J29" s="54" t="str">
        <f>IF(AND('Mapa final'!$AA$27="Media",'Mapa final'!$AC$27="Leve"),CONCATENATE("R4C",'Mapa final'!$Q$27),"")</f>
        <v/>
      </c>
      <c r="K29" s="55" t="str">
        <f>IF(AND('Mapa final'!$AA$28="Media",'Mapa final'!$AC$28="Leve"),CONCATENATE("R4C",'Mapa final'!$Q$28),"")</f>
        <v/>
      </c>
      <c r="L29" s="55" t="str">
        <f>IF(AND('Mapa final'!$AA$29="Media",'Mapa final'!$AC$29="Leve"),CONCATENATE("R4C",'Mapa final'!$Q$29),"")</f>
        <v/>
      </c>
      <c r="M29" s="55" t="str">
        <f>IF(AND('Mapa final'!$AA$30="Media",'Mapa final'!$AC$30="Leve"),CONCATENATE("R4C",'Mapa final'!$Q$30),"")</f>
        <v/>
      </c>
      <c r="N29" s="55" t="str">
        <f>IF(AND('Mapa final'!$AA$31="Media",'Mapa final'!$AC$31="Leve"),CONCATENATE("R4C",'Mapa final'!$Q$31),"")</f>
        <v/>
      </c>
      <c r="O29" s="56" t="str">
        <f>IF(AND('Mapa final'!$AA$32="Media",'Mapa final'!$AC$32="Leve"),CONCATENATE("R4C",'Mapa final'!$Q$32),"")</f>
        <v/>
      </c>
      <c r="P29" s="54" t="str">
        <f>IF(AND('Mapa final'!$AA$27="Media",'Mapa final'!$AC$27="Menor"),CONCATENATE("R4C",'Mapa final'!$Q$27),"")</f>
        <v/>
      </c>
      <c r="Q29" s="55" t="str">
        <f>IF(AND('Mapa final'!$AA$28="Media",'Mapa final'!$AC$28="Menor"),CONCATENATE("R4C",'Mapa final'!$Q$28),"")</f>
        <v/>
      </c>
      <c r="R29" s="55" t="str">
        <f>IF(AND('Mapa final'!$AA$29="Media",'Mapa final'!$AC$29="Menor"),CONCATENATE("R4C",'Mapa final'!$Q$29),"")</f>
        <v/>
      </c>
      <c r="S29" s="55" t="str">
        <f>IF(AND('Mapa final'!$AA$30="Media",'Mapa final'!$AC$30="Menor"),CONCATENATE("R4C",'Mapa final'!$Q$30),"")</f>
        <v/>
      </c>
      <c r="T29" s="55" t="str">
        <f>IF(AND('Mapa final'!$AA$31="Media",'Mapa final'!$AC$31="Menor"),CONCATENATE("R4C",'Mapa final'!$Q$31),"")</f>
        <v/>
      </c>
      <c r="U29" s="56" t="str">
        <f>IF(AND('Mapa final'!$AA$32="Media",'Mapa final'!$AC$32="Menor"),CONCATENATE("R4C",'Mapa final'!$Q$32),"")</f>
        <v/>
      </c>
      <c r="V29" s="54" t="str">
        <f>IF(AND('Mapa final'!$AA$27="Media",'Mapa final'!$AC$27="Moderado"),CONCATENATE("R4C",'Mapa final'!$Q$27),"")</f>
        <v/>
      </c>
      <c r="W29" s="55" t="str">
        <f>IF(AND('Mapa final'!$AA$28="Media",'Mapa final'!$AC$28="Moderado"),CONCATENATE("R4C",'Mapa final'!$Q$28),"")</f>
        <v/>
      </c>
      <c r="X29" s="55" t="str">
        <f>IF(AND('Mapa final'!$AA$29="Media",'Mapa final'!$AC$29="Moderado"),CONCATENATE("R4C",'Mapa final'!$Q$29),"")</f>
        <v/>
      </c>
      <c r="Y29" s="55" t="str">
        <f>IF(AND('Mapa final'!$AA$30="Media",'Mapa final'!$AC$30="Moderado"),CONCATENATE("R4C",'Mapa final'!$Q$30),"")</f>
        <v/>
      </c>
      <c r="Z29" s="55" t="str">
        <f>IF(AND('Mapa final'!$AA$31="Media",'Mapa final'!$AC$31="Moderado"),CONCATENATE("R4C",'Mapa final'!$Q$31),"")</f>
        <v/>
      </c>
      <c r="AA29" s="56" t="str">
        <f>IF(AND('Mapa final'!$AA$32="Media",'Mapa final'!$AC$32="Moderado"),CONCATENATE("R4C",'Mapa final'!$Q$32),"")</f>
        <v/>
      </c>
      <c r="AB29" s="38" t="str">
        <f>IF(AND('Mapa final'!$AA$27="Media",'Mapa final'!$AC$27="Mayor"),CONCATENATE("R4C",'Mapa final'!$Q$27),"")</f>
        <v/>
      </c>
      <c r="AC29" s="39" t="str">
        <f>IF(AND('Mapa final'!$AA$28="Media",'Mapa final'!$AC$28="Mayor"),CONCATENATE("R4C",'Mapa final'!$Q$28),"")</f>
        <v/>
      </c>
      <c r="AD29" s="44" t="str">
        <f>IF(AND('Mapa final'!$AA$29="Media",'Mapa final'!$AC$29="Mayor"),CONCATENATE("R4C",'Mapa final'!$Q$29),"")</f>
        <v/>
      </c>
      <c r="AE29" s="44" t="str">
        <f>IF(AND('Mapa final'!$AA$30="Media",'Mapa final'!$AC$30="Mayor"),CONCATENATE("R4C",'Mapa final'!$Q$30),"")</f>
        <v/>
      </c>
      <c r="AF29" s="44" t="str">
        <f>IF(AND('Mapa final'!$AA$31="Media",'Mapa final'!$AC$31="Mayor"),CONCATENATE("R4C",'Mapa final'!$Q$31),"")</f>
        <v/>
      </c>
      <c r="AG29" s="40" t="str">
        <f>IF(AND('Mapa final'!$AA$32="Media",'Mapa final'!$AC$32="Mayor"),CONCATENATE("R4C",'Mapa final'!$Q$32),"")</f>
        <v/>
      </c>
      <c r="AH29" s="41" t="str">
        <f>IF(AND('Mapa final'!$AA$27="Media",'Mapa final'!$AC$27="Catastrófico"),CONCATENATE("R4C",'Mapa final'!$Q$27),"")</f>
        <v/>
      </c>
      <c r="AI29" s="42" t="str">
        <f>IF(AND('Mapa final'!$AA$28="Media",'Mapa final'!$AC$28="Catastrófico"),CONCATENATE("R4C",'Mapa final'!$Q$28),"")</f>
        <v/>
      </c>
      <c r="AJ29" s="42" t="str">
        <f>IF(AND('Mapa final'!$AA$29="Media",'Mapa final'!$AC$29="Catastrófico"),CONCATENATE("R4C",'Mapa final'!$Q$29),"")</f>
        <v/>
      </c>
      <c r="AK29" s="42" t="str">
        <f>IF(AND('Mapa final'!$AA$30="Media",'Mapa final'!$AC$30="Catastrófico"),CONCATENATE("R4C",'Mapa final'!$Q$30),"")</f>
        <v/>
      </c>
      <c r="AL29" s="42" t="str">
        <f>IF(AND('Mapa final'!$AA$31="Media",'Mapa final'!$AC$31="Catastrófico"),CONCATENATE("R4C",'Mapa final'!$Q$31),"")</f>
        <v/>
      </c>
      <c r="AM29" s="43" t="str">
        <f>IF(AND('Mapa final'!$AA$32="Media",'Mapa final'!$AC$32="Catastrófico"),CONCATENATE("R4C",'Mapa final'!$Q$32),"")</f>
        <v/>
      </c>
      <c r="AN29" s="70"/>
      <c r="AO29" s="367"/>
      <c r="AP29" s="368"/>
      <c r="AQ29" s="368"/>
      <c r="AR29" s="368"/>
      <c r="AS29" s="368"/>
      <c r="AT29" s="369"/>
      <c r="AU29" s="70"/>
      <c r="AV29" s="70"/>
      <c r="AW29" s="70"/>
      <c r="AX29" s="70"/>
      <c r="AY29" s="70"/>
      <c r="AZ29" s="70"/>
      <c r="BA29" s="70"/>
      <c r="BB29" s="70"/>
      <c r="BC29" s="70"/>
      <c r="BD29" s="70"/>
      <c r="BE29" s="70"/>
      <c r="BF29" s="70"/>
      <c r="BG29" s="70"/>
      <c r="BH29" s="70"/>
      <c r="BI29" s="70"/>
      <c r="BJ29" s="70"/>
      <c r="BK29" s="70"/>
      <c r="BL29" s="70"/>
      <c r="BM29" s="70"/>
      <c r="BN29" s="70"/>
      <c r="BO29" s="70"/>
      <c r="BP29" s="70"/>
      <c r="BQ29" s="70"/>
      <c r="BR29" s="70"/>
      <c r="BS29" s="70"/>
      <c r="BT29" s="70"/>
      <c r="BU29" s="70"/>
      <c r="BV29" s="70"/>
      <c r="BW29" s="70"/>
      <c r="BX29" s="70"/>
    </row>
    <row r="30" spans="1:76" ht="15" customHeight="1" x14ac:dyDescent="0.25">
      <c r="A30" s="70"/>
      <c r="B30" s="285"/>
      <c r="C30" s="285"/>
      <c r="D30" s="286"/>
      <c r="E30" s="326"/>
      <c r="F30" s="327"/>
      <c r="G30" s="327"/>
      <c r="H30" s="327"/>
      <c r="I30" s="328"/>
      <c r="J30" s="54" t="str">
        <f>IF(AND('Mapa final'!$AA$39="Media",'Mapa final'!$AC$39="Leve"),CONCATENATE("R5C",'Mapa final'!$Q$39),"")</f>
        <v/>
      </c>
      <c r="K30" s="55" t="str">
        <f>IF(AND('Mapa final'!$AA$40="Media",'Mapa final'!$AC$40="Leve"),CONCATENATE("R5C",'Mapa final'!$Q$40),"")</f>
        <v/>
      </c>
      <c r="L30" s="55" t="str">
        <f>IF(AND('Mapa final'!$AA$41="Media",'Mapa final'!$AC$41="Leve"),CONCATENATE("R5C",'Mapa final'!$Q$41),"")</f>
        <v/>
      </c>
      <c r="M30" s="55" t="str">
        <f>IF(AND('Mapa final'!$AA$42="Media",'Mapa final'!$AC$42="Leve"),CONCATENATE("R5C",'Mapa final'!$Q$42),"")</f>
        <v/>
      </c>
      <c r="N30" s="55" t="str">
        <f>IF(AND('Mapa final'!$AA$43="Media",'Mapa final'!$AC$43="Leve"),CONCATENATE("R5C",'Mapa final'!$Q$43),"")</f>
        <v/>
      </c>
      <c r="O30" s="56" t="str">
        <f>IF(AND('Mapa final'!$AA$44="Media",'Mapa final'!$AC$44="Leve"),CONCATENATE("R5C",'Mapa final'!$Q$44),"")</f>
        <v/>
      </c>
      <c r="P30" s="54" t="str">
        <f>IF(AND('Mapa final'!$AA$39="Media",'Mapa final'!$AC$39="Menor"),CONCATENATE("R5C",'Mapa final'!$Q$39),"")</f>
        <v/>
      </c>
      <c r="Q30" s="55" t="str">
        <f>IF(AND('Mapa final'!$AA$40="Media",'Mapa final'!$AC$40="Menor"),CONCATENATE("R5C",'Mapa final'!$Q$40),"")</f>
        <v/>
      </c>
      <c r="R30" s="55" t="str">
        <f>IF(AND('Mapa final'!$AA$41="Media",'Mapa final'!$AC$41="Menor"),CONCATENATE("R5C",'Mapa final'!$Q$41),"")</f>
        <v/>
      </c>
      <c r="S30" s="55" t="str">
        <f>IF(AND('Mapa final'!$AA$42="Media",'Mapa final'!$AC$42="Menor"),CONCATENATE("R5C",'Mapa final'!$Q$42),"")</f>
        <v/>
      </c>
      <c r="T30" s="55" t="str">
        <f>IF(AND('Mapa final'!$AA$43="Media",'Mapa final'!$AC$43="Menor"),CONCATENATE("R5C",'Mapa final'!$Q$43),"")</f>
        <v/>
      </c>
      <c r="U30" s="56" t="str">
        <f>IF(AND('Mapa final'!$AA$44="Media",'Mapa final'!$AC$44="Menor"),CONCATENATE("R5C",'Mapa final'!$Q$44),"")</f>
        <v/>
      </c>
      <c r="V30" s="54" t="str">
        <f>IF(AND('Mapa final'!$AA$39="Media",'Mapa final'!$AC$39="Moderado"),CONCATENATE("R5C",'Mapa final'!$Q$39),"")</f>
        <v/>
      </c>
      <c r="W30" s="55" t="str">
        <f>IF(AND('Mapa final'!$AA$40="Media",'Mapa final'!$AC$40="Moderado"),CONCATENATE("R5C",'Mapa final'!$Q$40),"")</f>
        <v/>
      </c>
      <c r="X30" s="55" t="str">
        <f>IF(AND('Mapa final'!$AA$41="Media",'Mapa final'!$AC$41="Moderado"),CONCATENATE("R5C",'Mapa final'!$Q$41),"")</f>
        <v/>
      </c>
      <c r="Y30" s="55" t="str">
        <f>IF(AND('Mapa final'!$AA$42="Media",'Mapa final'!$AC$42="Moderado"),CONCATENATE("R5C",'Mapa final'!$Q$42),"")</f>
        <v/>
      </c>
      <c r="Z30" s="55" t="str">
        <f>IF(AND('Mapa final'!$AA$43="Media",'Mapa final'!$AC$43="Moderado"),CONCATENATE("R5C",'Mapa final'!$Q$43),"")</f>
        <v/>
      </c>
      <c r="AA30" s="56" t="str">
        <f>IF(AND('Mapa final'!$AA$44="Media",'Mapa final'!$AC$44="Moderado"),CONCATENATE("R5C",'Mapa final'!$Q$44),"")</f>
        <v/>
      </c>
      <c r="AB30" s="38" t="str">
        <f>IF(AND('Mapa final'!$AA$39="Media",'Mapa final'!$AC$39="Mayor"),CONCATENATE("R5C",'Mapa final'!$Q$39),"")</f>
        <v/>
      </c>
      <c r="AC30" s="39" t="str">
        <f>IF(AND('Mapa final'!$AA$40="Media",'Mapa final'!$AC$40="Mayor"),CONCATENATE("R5C",'Mapa final'!$Q$40),"")</f>
        <v/>
      </c>
      <c r="AD30" s="44" t="str">
        <f>IF(AND('Mapa final'!$AA$41="Media",'Mapa final'!$AC$41="Mayor"),CONCATENATE("R5C",'Mapa final'!$Q$41),"")</f>
        <v/>
      </c>
      <c r="AE30" s="44" t="str">
        <f>IF(AND('Mapa final'!$AA$42="Media",'Mapa final'!$AC$42="Mayor"),CONCATENATE("R5C",'Mapa final'!$Q$42),"")</f>
        <v/>
      </c>
      <c r="AF30" s="44" t="str">
        <f>IF(AND('Mapa final'!$AA$43="Media",'Mapa final'!$AC$43="Mayor"),CONCATENATE("R5C",'Mapa final'!$Q$43),"")</f>
        <v/>
      </c>
      <c r="AG30" s="40" t="str">
        <f>IF(AND('Mapa final'!$AA$44="Media",'Mapa final'!$AC$44="Mayor"),CONCATENATE("R5C",'Mapa final'!$Q$44),"")</f>
        <v/>
      </c>
      <c r="AH30" s="41" t="str">
        <f>IF(AND('Mapa final'!$AA$39="Media",'Mapa final'!$AC$39="Catastrófico"),CONCATENATE("R5C",'Mapa final'!$Q$39),"")</f>
        <v/>
      </c>
      <c r="AI30" s="42" t="str">
        <f>IF(AND('Mapa final'!$AA$40="Media",'Mapa final'!$AC$40="Catastrófico"),CONCATENATE("R5C",'Mapa final'!$Q$40),"")</f>
        <v/>
      </c>
      <c r="AJ30" s="42" t="str">
        <f>IF(AND('Mapa final'!$AA$41="Media",'Mapa final'!$AC$41="Catastrófico"),CONCATENATE("R5C",'Mapa final'!$Q$41),"")</f>
        <v/>
      </c>
      <c r="AK30" s="42" t="str">
        <f>IF(AND('Mapa final'!$AA$42="Media",'Mapa final'!$AC$42="Catastrófico"),CONCATENATE("R5C",'Mapa final'!$Q$42),"")</f>
        <v/>
      </c>
      <c r="AL30" s="42" t="str">
        <f>IF(AND('Mapa final'!$AA$43="Media",'Mapa final'!$AC$43="Catastrófico"),CONCATENATE("R5C",'Mapa final'!$Q$43),"")</f>
        <v/>
      </c>
      <c r="AM30" s="43" t="str">
        <f>IF(AND('Mapa final'!$AA$44="Media",'Mapa final'!$AC$44="Catastrófico"),CONCATENATE("R5C",'Mapa final'!$Q$44),"")</f>
        <v/>
      </c>
      <c r="AN30" s="70"/>
      <c r="AO30" s="367"/>
      <c r="AP30" s="368"/>
      <c r="AQ30" s="368"/>
      <c r="AR30" s="368"/>
      <c r="AS30" s="368"/>
      <c r="AT30" s="369"/>
      <c r="AU30" s="70"/>
      <c r="AV30" s="70"/>
      <c r="AW30" s="70"/>
      <c r="AX30" s="70"/>
      <c r="AY30" s="70"/>
      <c r="AZ30" s="70"/>
      <c r="BA30" s="70"/>
      <c r="BB30" s="70"/>
      <c r="BC30" s="70"/>
      <c r="BD30" s="70"/>
      <c r="BE30" s="70"/>
      <c r="BF30" s="70"/>
      <c r="BG30" s="70"/>
      <c r="BH30" s="70"/>
      <c r="BI30" s="70"/>
      <c r="BJ30" s="70"/>
      <c r="BK30" s="70"/>
      <c r="BL30" s="70"/>
      <c r="BM30" s="70"/>
      <c r="BN30" s="70"/>
      <c r="BO30" s="70"/>
      <c r="BP30" s="70"/>
      <c r="BQ30" s="70"/>
      <c r="BR30" s="70"/>
      <c r="BS30" s="70"/>
      <c r="BT30" s="70"/>
      <c r="BU30" s="70"/>
      <c r="BV30" s="70"/>
      <c r="BW30" s="70"/>
      <c r="BX30" s="70"/>
    </row>
    <row r="31" spans="1:76" ht="15" customHeight="1" x14ac:dyDescent="0.25">
      <c r="A31" s="70"/>
      <c r="B31" s="285"/>
      <c r="C31" s="285"/>
      <c r="D31" s="286"/>
      <c r="E31" s="326"/>
      <c r="F31" s="327"/>
      <c r="G31" s="327"/>
      <c r="H31" s="327"/>
      <c r="I31" s="328"/>
      <c r="J31" s="54" t="str">
        <f>IF(AND('Mapa final'!$AA$45="Media",'Mapa final'!$AC$45="Leve"),CONCATENATE("R6C",'Mapa final'!$Q$45),"")</f>
        <v/>
      </c>
      <c r="K31" s="55" t="str">
        <f>IF(AND('Mapa final'!$AA$46="Media",'Mapa final'!$AC$46="Leve"),CONCATENATE("R6C",'Mapa final'!$Q$46),"")</f>
        <v/>
      </c>
      <c r="L31" s="55" t="str">
        <f>IF(AND('Mapa final'!$AA$47="Media",'Mapa final'!$AC$47="Leve"),CONCATENATE("R6C",'Mapa final'!$Q$47),"")</f>
        <v/>
      </c>
      <c r="M31" s="55" t="str">
        <f>IF(AND('Mapa final'!$AA$48="Media",'Mapa final'!$AC$48="Leve"),CONCATENATE("R6C",'Mapa final'!$Q$48),"")</f>
        <v/>
      </c>
      <c r="N31" s="55" t="str">
        <f>IF(AND('Mapa final'!$AA$49="Media",'Mapa final'!$AC$49="Leve"),CONCATENATE("R6C",'Mapa final'!$Q$49),"")</f>
        <v/>
      </c>
      <c r="O31" s="56" t="str">
        <f>IF(AND('Mapa final'!$AA$50="Media",'Mapa final'!$AC$50="Leve"),CONCATENATE("R6C",'Mapa final'!$Q$50),"")</f>
        <v/>
      </c>
      <c r="P31" s="54" t="str">
        <f>IF(AND('Mapa final'!$AA$45="Media",'Mapa final'!$AC$45="Menor"),CONCATENATE("R6C",'Mapa final'!$Q$45),"")</f>
        <v/>
      </c>
      <c r="Q31" s="55" t="str">
        <f>IF(AND('Mapa final'!$AA$46="Media",'Mapa final'!$AC$46="Menor"),CONCATENATE("R6C",'Mapa final'!$Q$46),"")</f>
        <v/>
      </c>
      <c r="R31" s="55" t="str">
        <f>IF(AND('Mapa final'!$AA$47="Media",'Mapa final'!$AC$47="Menor"),CONCATENATE("R6C",'Mapa final'!$Q$47),"")</f>
        <v/>
      </c>
      <c r="S31" s="55" t="str">
        <f>IF(AND('Mapa final'!$AA$48="Media",'Mapa final'!$AC$48="Menor"),CONCATENATE("R6C",'Mapa final'!$Q$48),"")</f>
        <v/>
      </c>
      <c r="T31" s="55" t="str">
        <f>IF(AND('Mapa final'!$AA$49="Media",'Mapa final'!$AC$49="Menor"),CONCATENATE("R6C",'Mapa final'!$Q$49),"")</f>
        <v/>
      </c>
      <c r="U31" s="56" t="str">
        <f>IF(AND('Mapa final'!$AA$50="Media",'Mapa final'!$AC$50="Menor"),CONCATENATE("R6C",'Mapa final'!$Q$50),"")</f>
        <v/>
      </c>
      <c r="V31" s="54" t="str">
        <f>IF(AND('Mapa final'!$AA$45="Media",'Mapa final'!$AC$45="Moderado"),CONCATENATE("R6C",'Mapa final'!$Q$45),"")</f>
        <v/>
      </c>
      <c r="W31" s="55" t="str">
        <f>IF(AND('Mapa final'!$AA$46="Media",'Mapa final'!$AC$46="Moderado"),CONCATENATE("R6C",'Mapa final'!$Q$46),"")</f>
        <v/>
      </c>
      <c r="X31" s="55" t="str">
        <f>IF(AND('Mapa final'!$AA$47="Media",'Mapa final'!$AC$47="Moderado"),CONCATENATE("R6C",'Mapa final'!$Q$47),"")</f>
        <v/>
      </c>
      <c r="Y31" s="55" t="str">
        <f>IF(AND('Mapa final'!$AA$48="Media",'Mapa final'!$AC$48="Moderado"),CONCATENATE("R6C",'Mapa final'!$Q$48),"")</f>
        <v/>
      </c>
      <c r="Z31" s="55" t="str">
        <f>IF(AND('Mapa final'!$AA$49="Media",'Mapa final'!$AC$49="Moderado"),CONCATENATE("R6C",'Mapa final'!$Q$49),"")</f>
        <v/>
      </c>
      <c r="AA31" s="56" t="str">
        <f>IF(AND('Mapa final'!$AA$50="Media",'Mapa final'!$AC$50="Moderado"),CONCATENATE("R6C",'Mapa final'!$Q$50),"")</f>
        <v/>
      </c>
      <c r="AB31" s="38" t="str">
        <f>IF(AND('Mapa final'!$AA$45="Media",'Mapa final'!$AC$45="Mayor"),CONCATENATE("R6C",'Mapa final'!$Q$45),"")</f>
        <v/>
      </c>
      <c r="AC31" s="39" t="str">
        <f>IF(AND('Mapa final'!$AA$46="Media",'Mapa final'!$AC$46="Mayor"),CONCATENATE("R6C",'Mapa final'!$Q$46),"")</f>
        <v/>
      </c>
      <c r="AD31" s="44" t="str">
        <f>IF(AND('Mapa final'!$AA$47="Media",'Mapa final'!$AC$47="Mayor"),CONCATENATE("R6C",'Mapa final'!$Q$47),"")</f>
        <v/>
      </c>
      <c r="AE31" s="44" t="str">
        <f>IF(AND('Mapa final'!$AA$48="Media",'Mapa final'!$AC$48="Mayor"),CONCATENATE("R6C",'Mapa final'!$Q$48),"")</f>
        <v/>
      </c>
      <c r="AF31" s="44" t="str">
        <f>IF(AND('Mapa final'!$AA$49="Media",'Mapa final'!$AC$49="Mayor"),CONCATENATE("R6C",'Mapa final'!$Q$49),"")</f>
        <v/>
      </c>
      <c r="AG31" s="40" t="str">
        <f>IF(AND('Mapa final'!$AA$50="Media",'Mapa final'!$AC$50="Mayor"),CONCATENATE("R6C",'Mapa final'!$Q$50),"")</f>
        <v/>
      </c>
      <c r="AH31" s="41" t="str">
        <f>IF(AND('Mapa final'!$AA$45="Media",'Mapa final'!$AC$45="Catastrófico"),CONCATENATE("R6C",'Mapa final'!$Q$45),"")</f>
        <v/>
      </c>
      <c r="AI31" s="42" t="str">
        <f>IF(AND('Mapa final'!$AA$46="Media",'Mapa final'!$AC$46="Catastrófico"),CONCATENATE("R6C",'Mapa final'!$Q$46),"")</f>
        <v/>
      </c>
      <c r="AJ31" s="42" t="str">
        <f>IF(AND('Mapa final'!$AA$47="Media",'Mapa final'!$AC$47="Catastrófico"),CONCATENATE("R6C",'Mapa final'!$Q$47),"")</f>
        <v/>
      </c>
      <c r="AK31" s="42" t="str">
        <f>IF(AND('Mapa final'!$AA$48="Media",'Mapa final'!$AC$48="Catastrófico"),CONCATENATE("R6C",'Mapa final'!$Q$48),"")</f>
        <v/>
      </c>
      <c r="AL31" s="42" t="str">
        <f>IF(AND('Mapa final'!$AA$49="Media",'Mapa final'!$AC$49="Catastrófico"),CONCATENATE("R6C",'Mapa final'!$Q$49),"")</f>
        <v/>
      </c>
      <c r="AM31" s="43" t="str">
        <f>IF(AND('Mapa final'!$AA$50="Media",'Mapa final'!$AC$50="Catastrófico"),CONCATENATE("R6C",'Mapa final'!$Q$50),"")</f>
        <v/>
      </c>
      <c r="AN31" s="70"/>
      <c r="AO31" s="367"/>
      <c r="AP31" s="368"/>
      <c r="AQ31" s="368"/>
      <c r="AR31" s="368"/>
      <c r="AS31" s="368"/>
      <c r="AT31" s="369"/>
      <c r="AU31" s="70"/>
      <c r="AV31" s="70"/>
      <c r="AW31" s="70"/>
      <c r="AX31" s="70"/>
      <c r="AY31" s="70"/>
      <c r="AZ31" s="70"/>
      <c r="BA31" s="70"/>
      <c r="BB31" s="70"/>
      <c r="BC31" s="70"/>
      <c r="BD31" s="70"/>
      <c r="BE31" s="70"/>
      <c r="BF31" s="70"/>
      <c r="BG31" s="70"/>
      <c r="BH31" s="70"/>
      <c r="BI31" s="70"/>
      <c r="BJ31" s="70"/>
      <c r="BK31" s="70"/>
      <c r="BL31" s="70"/>
      <c r="BM31" s="70"/>
      <c r="BN31" s="70"/>
      <c r="BO31" s="70"/>
      <c r="BP31" s="70"/>
      <c r="BQ31" s="70"/>
      <c r="BR31" s="70"/>
      <c r="BS31" s="70"/>
      <c r="BT31" s="70"/>
      <c r="BU31" s="70"/>
      <c r="BV31" s="70"/>
      <c r="BW31" s="70"/>
      <c r="BX31" s="70"/>
    </row>
    <row r="32" spans="1:76" ht="15" customHeight="1" x14ac:dyDescent="0.25">
      <c r="A32" s="70"/>
      <c r="B32" s="285"/>
      <c r="C32" s="285"/>
      <c r="D32" s="286"/>
      <c r="E32" s="326"/>
      <c r="F32" s="327"/>
      <c r="G32" s="327"/>
      <c r="H32" s="327"/>
      <c r="I32" s="328"/>
      <c r="J32" s="54" t="str">
        <f>IF(AND('Mapa final'!$AA$51="Media",'Mapa final'!$AC$51="Leve"),CONCATENATE("R7C",'Mapa final'!$Q$51),"")</f>
        <v/>
      </c>
      <c r="K32" s="55" t="str">
        <f>IF(AND('Mapa final'!$AA$52="Media",'Mapa final'!$AC$52="Leve"),CONCATENATE("R7C",'Mapa final'!$Q$52),"")</f>
        <v/>
      </c>
      <c r="L32" s="55" t="str">
        <f>IF(AND('Mapa final'!$AA$53="Media",'Mapa final'!$AC$53="Leve"),CONCATENATE("R7C",'Mapa final'!$Q$53),"")</f>
        <v/>
      </c>
      <c r="M32" s="55" t="str">
        <f>IF(AND('Mapa final'!$AA$54="Media",'Mapa final'!$AC$54="Leve"),CONCATENATE("R7C",'Mapa final'!$Q$54),"")</f>
        <v/>
      </c>
      <c r="N32" s="55" t="str">
        <f>IF(AND('Mapa final'!$AA$55="Media",'Mapa final'!$AC$55="Leve"),CONCATENATE("R7C",'Mapa final'!$Q$55),"")</f>
        <v/>
      </c>
      <c r="O32" s="56" t="str">
        <f>IF(AND('Mapa final'!$AA$56="Media",'Mapa final'!$AC$56="Leve"),CONCATENATE("R7C",'Mapa final'!$Q$56),"")</f>
        <v/>
      </c>
      <c r="P32" s="54" t="str">
        <f>IF(AND('Mapa final'!$AA$51="Media",'Mapa final'!$AC$51="Menor"),CONCATENATE("R7C",'Mapa final'!$Q$51),"")</f>
        <v/>
      </c>
      <c r="Q32" s="55" t="str">
        <f>IF(AND('Mapa final'!$AA$52="Media",'Mapa final'!$AC$52="Menor"),CONCATENATE("R7C",'Mapa final'!$Q$52),"")</f>
        <v/>
      </c>
      <c r="R32" s="55" t="str">
        <f>IF(AND('Mapa final'!$AA$53="Media",'Mapa final'!$AC$53="Menor"),CONCATENATE("R7C",'Mapa final'!$Q$53),"")</f>
        <v/>
      </c>
      <c r="S32" s="55" t="str">
        <f>IF(AND('Mapa final'!$AA$54="Media",'Mapa final'!$AC$54="Menor"),CONCATENATE("R7C",'Mapa final'!$Q$54),"")</f>
        <v/>
      </c>
      <c r="T32" s="55" t="str">
        <f>IF(AND('Mapa final'!$AA$55="Media",'Mapa final'!$AC$55="Menor"),CONCATENATE("R7C",'Mapa final'!$Q$55),"")</f>
        <v/>
      </c>
      <c r="U32" s="56" t="str">
        <f>IF(AND('Mapa final'!$AA$56="Media",'Mapa final'!$AC$56="Menor"),CONCATENATE("R7C",'Mapa final'!$Q$56),"")</f>
        <v/>
      </c>
      <c r="V32" s="54" t="str">
        <f>IF(AND('Mapa final'!$AA$51="Media",'Mapa final'!$AC$51="Moderado"),CONCATENATE("R7C",'Mapa final'!$Q$51),"")</f>
        <v/>
      </c>
      <c r="W32" s="55" t="str">
        <f>IF(AND('Mapa final'!$AA$52="Media",'Mapa final'!$AC$52="Moderado"),CONCATENATE("R7C",'Mapa final'!$Q$52),"")</f>
        <v/>
      </c>
      <c r="X32" s="55" t="str">
        <f>IF(AND('Mapa final'!$AA$53="Media",'Mapa final'!$AC$53="Moderado"),CONCATENATE("R7C",'Mapa final'!$Q$53),"")</f>
        <v/>
      </c>
      <c r="Y32" s="55" t="str">
        <f>IF(AND('Mapa final'!$AA$54="Media",'Mapa final'!$AC$54="Moderado"),CONCATENATE("R7C",'Mapa final'!$Q$54),"")</f>
        <v/>
      </c>
      <c r="Z32" s="55" t="str">
        <f>IF(AND('Mapa final'!$AA$55="Media",'Mapa final'!$AC$55="Moderado"),CONCATENATE("R7C",'Mapa final'!$Q$55),"")</f>
        <v/>
      </c>
      <c r="AA32" s="56" t="str">
        <f>IF(AND('Mapa final'!$AA$56="Media",'Mapa final'!$AC$56="Moderado"),CONCATENATE("R7C",'Mapa final'!$Q$56),"")</f>
        <v/>
      </c>
      <c r="AB32" s="38" t="str">
        <f>IF(AND('Mapa final'!$AA$51="Media",'Mapa final'!$AC$51="Mayor"),CONCATENATE("R7C",'Mapa final'!$Q$51),"")</f>
        <v/>
      </c>
      <c r="AC32" s="39" t="str">
        <f>IF(AND('Mapa final'!$AA$52="Media",'Mapa final'!$AC$52="Mayor"),CONCATENATE("R7C",'Mapa final'!$Q$52),"")</f>
        <v/>
      </c>
      <c r="AD32" s="44" t="str">
        <f>IF(AND('Mapa final'!$AA$53="Media",'Mapa final'!$AC$53="Mayor"),CONCATENATE("R7C",'Mapa final'!$Q$53),"")</f>
        <v/>
      </c>
      <c r="AE32" s="44" t="str">
        <f>IF(AND('Mapa final'!$AA$54="Media",'Mapa final'!$AC$54="Mayor"),CONCATENATE("R7C",'Mapa final'!$Q$54),"")</f>
        <v/>
      </c>
      <c r="AF32" s="44" t="str">
        <f>IF(AND('Mapa final'!$AA$55="Media",'Mapa final'!$AC$55="Mayor"),CONCATENATE("R7C",'Mapa final'!$Q$55),"")</f>
        <v/>
      </c>
      <c r="AG32" s="40" t="str">
        <f>IF(AND('Mapa final'!$AA$56="Media",'Mapa final'!$AC$56="Mayor"),CONCATENATE("R7C",'Mapa final'!$Q$56),"")</f>
        <v/>
      </c>
      <c r="AH32" s="41" t="str">
        <f>IF(AND('Mapa final'!$AA$51="Media",'Mapa final'!$AC$51="Catastrófico"),CONCATENATE("R7C",'Mapa final'!$Q$51),"")</f>
        <v/>
      </c>
      <c r="AI32" s="42" t="str">
        <f>IF(AND('Mapa final'!$AA$52="Media",'Mapa final'!$AC$52="Catastrófico"),CONCATENATE("R7C",'Mapa final'!$Q$52),"")</f>
        <v/>
      </c>
      <c r="AJ32" s="42" t="str">
        <f>IF(AND('Mapa final'!$AA$53="Media",'Mapa final'!$AC$53="Catastrófico"),CONCATENATE("R7C",'Mapa final'!$Q$53),"")</f>
        <v/>
      </c>
      <c r="AK32" s="42" t="str">
        <f>IF(AND('Mapa final'!$AA$54="Media",'Mapa final'!$AC$54="Catastrófico"),CONCATENATE("R7C",'Mapa final'!$Q$54),"")</f>
        <v/>
      </c>
      <c r="AL32" s="42" t="str">
        <f>IF(AND('Mapa final'!$AA$55="Media",'Mapa final'!$AC$55="Catastrófico"),CONCATENATE("R7C",'Mapa final'!$Q$55),"")</f>
        <v/>
      </c>
      <c r="AM32" s="43" t="str">
        <f>IF(AND('Mapa final'!$AA$56="Media",'Mapa final'!$AC$56="Catastrófico"),CONCATENATE("R7C",'Mapa final'!$Q$56),"")</f>
        <v/>
      </c>
      <c r="AN32" s="70"/>
      <c r="AO32" s="367"/>
      <c r="AP32" s="368"/>
      <c r="AQ32" s="368"/>
      <c r="AR32" s="368"/>
      <c r="AS32" s="368"/>
      <c r="AT32" s="369"/>
      <c r="AU32" s="70"/>
      <c r="AV32" s="70"/>
      <c r="AW32" s="70"/>
      <c r="AX32" s="70"/>
      <c r="AY32" s="70"/>
      <c r="AZ32" s="70"/>
      <c r="BA32" s="70"/>
      <c r="BB32" s="70"/>
      <c r="BC32" s="70"/>
      <c r="BD32" s="70"/>
      <c r="BE32" s="70"/>
      <c r="BF32" s="70"/>
      <c r="BG32" s="70"/>
      <c r="BH32" s="70"/>
      <c r="BI32" s="70"/>
      <c r="BJ32" s="70"/>
      <c r="BK32" s="70"/>
      <c r="BL32" s="70"/>
      <c r="BM32" s="70"/>
      <c r="BN32" s="70"/>
      <c r="BO32" s="70"/>
      <c r="BP32" s="70"/>
      <c r="BQ32" s="70"/>
      <c r="BR32" s="70"/>
      <c r="BS32" s="70"/>
      <c r="BT32" s="70"/>
      <c r="BU32" s="70"/>
      <c r="BV32" s="70"/>
      <c r="BW32" s="70"/>
      <c r="BX32" s="70"/>
    </row>
    <row r="33" spans="1:80" ht="15" customHeight="1" x14ac:dyDescent="0.25">
      <c r="A33" s="70"/>
      <c r="B33" s="285"/>
      <c r="C33" s="285"/>
      <c r="D33" s="286"/>
      <c r="E33" s="326"/>
      <c r="F33" s="327"/>
      <c r="G33" s="327"/>
      <c r="H33" s="327"/>
      <c r="I33" s="328"/>
      <c r="J33" s="54" t="str">
        <f>IF(AND('Mapa final'!$AA$57="Media",'Mapa final'!$AC$57="Leve"),CONCATENATE("R8C",'Mapa final'!$Q$57),"")</f>
        <v/>
      </c>
      <c r="K33" s="55" t="str">
        <f>IF(AND('Mapa final'!$AA$58="Media",'Mapa final'!$AC$58="Leve"),CONCATENATE("R8C",'Mapa final'!$Q$58),"")</f>
        <v/>
      </c>
      <c r="L33" s="55" t="str">
        <f>IF(AND('Mapa final'!$AA$59="Media",'Mapa final'!$AC$59="Leve"),CONCATENATE("R8C",'Mapa final'!$Q$59),"")</f>
        <v/>
      </c>
      <c r="M33" s="55" t="str">
        <f>IF(AND('Mapa final'!$AA$60="Media",'Mapa final'!$AC$60="Leve"),CONCATENATE("R8C",'Mapa final'!$Q$60),"")</f>
        <v/>
      </c>
      <c r="N33" s="55" t="str">
        <f>IF(AND('Mapa final'!$AA$61="Media",'Mapa final'!$AC$61="Leve"),CONCATENATE("R8C",'Mapa final'!$Q$61),"")</f>
        <v/>
      </c>
      <c r="O33" s="56" t="str">
        <f>IF(AND('Mapa final'!$AA$62="Media",'Mapa final'!$AC$62="Leve"),CONCATENATE("R8C",'Mapa final'!$Q$62),"")</f>
        <v/>
      </c>
      <c r="P33" s="54" t="str">
        <f>IF(AND('Mapa final'!$AA$57="Media",'Mapa final'!$AC$57="Menor"),CONCATENATE("R8C",'Mapa final'!$Q$57),"")</f>
        <v/>
      </c>
      <c r="Q33" s="55" t="str">
        <f>IF(AND('Mapa final'!$AA$58="Media",'Mapa final'!$AC$58="Menor"),CONCATENATE("R8C",'Mapa final'!$Q$58),"")</f>
        <v/>
      </c>
      <c r="R33" s="55" t="str">
        <f>IF(AND('Mapa final'!$AA$59="Media",'Mapa final'!$AC$59="Menor"),CONCATENATE("R8C",'Mapa final'!$Q$59),"")</f>
        <v/>
      </c>
      <c r="S33" s="55" t="str">
        <f>IF(AND('Mapa final'!$AA$60="Media",'Mapa final'!$AC$60="Menor"),CONCATENATE("R8C",'Mapa final'!$Q$60),"")</f>
        <v/>
      </c>
      <c r="T33" s="55" t="str">
        <f>IF(AND('Mapa final'!$AA$61="Media",'Mapa final'!$AC$61="Menor"),CONCATENATE("R8C",'Mapa final'!$Q$61),"")</f>
        <v/>
      </c>
      <c r="U33" s="56" t="str">
        <f>IF(AND('Mapa final'!$AA$62="Media",'Mapa final'!$AC$62="Menor"),CONCATENATE("R8C",'Mapa final'!$Q$62),"")</f>
        <v/>
      </c>
      <c r="V33" s="54" t="str">
        <f>IF(AND('Mapa final'!$AA$57="Media",'Mapa final'!$AC$57="Moderado"),CONCATENATE("R8C",'Mapa final'!$Q$57),"")</f>
        <v/>
      </c>
      <c r="W33" s="55" t="str">
        <f>IF(AND('Mapa final'!$AA$58="Media",'Mapa final'!$AC$58="Moderado"),CONCATENATE("R8C",'Mapa final'!$Q$58),"")</f>
        <v/>
      </c>
      <c r="X33" s="55" t="str">
        <f>IF(AND('Mapa final'!$AA$59="Media",'Mapa final'!$AC$59="Moderado"),CONCATENATE("R8C",'Mapa final'!$Q$59),"")</f>
        <v/>
      </c>
      <c r="Y33" s="55" t="str">
        <f>IF(AND('Mapa final'!$AA$60="Media",'Mapa final'!$AC$60="Moderado"),CONCATENATE("R8C",'Mapa final'!$Q$60),"")</f>
        <v/>
      </c>
      <c r="Z33" s="55" t="str">
        <f>IF(AND('Mapa final'!$AA$61="Media",'Mapa final'!$AC$61="Moderado"),CONCATENATE("R8C",'Mapa final'!$Q$61),"")</f>
        <v/>
      </c>
      <c r="AA33" s="56" t="str">
        <f>IF(AND('Mapa final'!$AA$62="Media",'Mapa final'!$AC$62="Moderado"),CONCATENATE("R8C",'Mapa final'!$Q$62),"")</f>
        <v/>
      </c>
      <c r="AB33" s="38" t="str">
        <f>IF(AND('Mapa final'!$AA$57="Media",'Mapa final'!$AC$57="Mayor"),CONCATENATE("R8C",'Mapa final'!$Q$57),"")</f>
        <v/>
      </c>
      <c r="AC33" s="39" t="str">
        <f>IF(AND('Mapa final'!$AA$58="Media",'Mapa final'!$AC$58="Mayor"),CONCATENATE("R8C",'Mapa final'!$Q$58),"")</f>
        <v/>
      </c>
      <c r="AD33" s="44" t="str">
        <f>IF(AND('Mapa final'!$AA$59="Media",'Mapa final'!$AC$59="Mayor"),CONCATENATE("R8C",'Mapa final'!$Q$59),"")</f>
        <v/>
      </c>
      <c r="AE33" s="44" t="str">
        <f>IF(AND('Mapa final'!$AA$60="Media",'Mapa final'!$AC$60="Mayor"),CONCATENATE("R8C",'Mapa final'!$Q$60),"")</f>
        <v/>
      </c>
      <c r="AF33" s="44" t="str">
        <f>IF(AND('Mapa final'!$AA$61="Media",'Mapa final'!$AC$61="Mayor"),CONCATENATE("R8C",'Mapa final'!$Q$61),"")</f>
        <v/>
      </c>
      <c r="AG33" s="40" t="str">
        <f>IF(AND('Mapa final'!$AA$62="Media",'Mapa final'!$AC$62="Mayor"),CONCATENATE("R8C",'Mapa final'!$Q$62),"")</f>
        <v/>
      </c>
      <c r="AH33" s="41" t="str">
        <f>IF(AND('Mapa final'!$AA$57="Media",'Mapa final'!$AC$57="Catastrófico"),CONCATENATE("R8C",'Mapa final'!$Q$57),"")</f>
        <v/>
      </c>
      <c r="AI33" s="42" t="str">
        <f>IF(AND('Mapa final'!$AA$58="Media",'Mapa final'!$AC$58="Catastrófico"),CONCATENATE("R8C",'Mapa final'!$Q$58),"")</f>
        <v/>
      </c>
      <c r="AJ33" s="42" t="str">
        <f>IF(AND('Mapa final'!$AA$59="Media",'Mapa final'!$AC$59="Catastrófico"),CONCATENATE("R8C",'Mapa final'!$Q$59),"")</f>
        <v/>
      </c>
      <c r="AK33" s="42" t="str">
        <f>IF(AND('Mapa final'!$AA$60="Media",'Mapa final'!$AC$60="Catastrófico"),CONCATENATE("R8C",'Mapa final'!$Q$60),"")</f>
        <v/>
      </c>
      <c r="AL33" s="42" t="str">
        <f>IF(AND('Mapa final'!$AA$61="Media",'Mapa final'!$AC$61="Catastrófico"),CONCATENATE("R8C",'Mapa final'!$Q$61),"")</f>
        <v/>
      </c>
      <c r="AM33" s="43" t="str">
        <f>IF(AND('Mapa final'!$AA$62="Media",'Mapa final'!$AC$62="Catastrófico"),CONCATENATE("R8C",'Mapa final'!$Q$62),"")</f>
        <v/>
      </c>
      <c r="AN33" s="70"/>
      <c r="AO33" s="367"/>
      <c r="AP33" s="368"/>
      <c r="AQ33" s="368"/>
      <c r="AR33" s="368"/>
      <c r="AS33" s="368"/>
      <c r="AT33" s="369"/>
      <c r="AU33" s="70"/>
      <c r="AV33" s="70"/>
      <c r="AW33" s="70"/>
      <c r="AX33" s="70"/>
      <c r="AY33" s="70"/>
      <c r="AZ33" s="70"/>
      <c r="BA33" s="70"/>
      <c r="BB33" s="70"/>
      <c r="BC33" s="70"/>
      <c r="BD33" s="70"/>
      <c r="BE33" s="70"/>
      <c r="BF33" s="70"/>
      <c r="BG33" s="70"/>
      <c r="BH33" s="70"/>
      <c r="BI33" s="70"/>
      <c r="BJ33" s="70"/>
      <c r="BK33" s="70"/>
      <c r="BL33" s="70"/>
      <c r="BM33" s="70"/>
      <c r="BN33" s="70"/>
      <c r="BO33" s="70"/>
      <c r="BP33" s="70"/>
      <c r="BQ33" s="70"/>
      <c r="BR33" s="70"/>
      <c r="BS33" s="70"/>
      <c r="BT33" s="70"/>
      <c r="BU33" s="70"/>
      <c r="BV33" s="70"/>
      <c r="BW33" s="70"/>
      <c r="BX33" s="70"/>
    </row>
    <row r="34" spans="1:80" ht="15" customHeight="1" x14ac:dyDescent="0.25">
      <c r="A34" s="70"/>
      <c r="B34" s="285"/>
      <c r="C34" s="285"/>
      <c r="D34" s="286"/>
      <c r="E34" s="326"/>
      <c r="F34" s="327"/>
      <c r="G34" s="327"/>
      <c r="H34" s="327"/>
      <c r="I34" s="328"/>
      <c r="J34" s="54" t="str">
        <f>IF(AND('Mapa final'!$AA$63="Media",'Mapa final'!$AC$63="Leve"),CONCATENATE("R9C",'Mapa final'!$Q$63),"")</f>
        <v/>
      </c>
      <c r="K34" s="55" t="str">
        <f>IF(AND('Mapa final'!$AA$64="Media",'Mapa final'!$AC$64="Leve"),CONCATENATE("R9C",'Mapa final'!$Q$64),"")</f>
        <v/>
      </c>
      <c r="L34" s="55" t="str">
        <f>IF(AND('Mapa final'!$AA$65="Media",'Mapa final'!$AC$65="Leve"),CONCATENATE("R9C",'Mapa final'!$Q$65),"")</f>
        <v/>
      </c>
      <c r="M34" s="55" t="str">
        <f>IF(AND('Mapa final'!$AA$66="Media",'Mapa final'!$AC$66="Leve"),CONCATENATE("R9C",'Mapa final'!$Q$66),"")</f>
        <v/>
      </c>
      <c r="N34" s="55" t="str">
        <f>IF(AND('Mapa final'!$AA$67="Media",'Mapa final'!$AC$67="Leve"),CONCATENATE("R9C",'Mapa final'!$Q$67),"")</f>
        <v/>
      </c>
      <c r="O34" s="56" t="str">
        <f>IF(AND('Mapa final'!$AA$68="Media",'Mapa final'!$AC$68="Leve"),CONCATENATE("R9C",'Mapa final'!$Q$68),"")</f>
        <v/>
      </c>
      <c r="P34" s="54" t="str">
        <f>IF(AND('Mapa final'!$AA$63="Media",'Mapa final'!$AC$63="Menor"),CONCATENATE("R9C",'Mapa final'!$Q$63),"")</f>
        <v/>
      </c>
      <c r="Q34" s="55" t="str">
        <f>IF(AND('Mapa final'!$AA$64="Media",'Mapa final'!$AC$64="Menor"),CONCATENATE("R9C",'Mapa final'!$Q$64),"")</f>
        <v/>
      </c>
      <c r="R34" s="55" t="str">
        <f>IF(AND('Mapa final'!$AA$65="Media",'Mapa final'!$AC$65="Menor"),CONCATENATE("R9C",'Mapa final'!$Q$65),"")</f>
        <v/>
      </c>
      <c r="S34" s="55" t="str">
        <f>IF(AND('Mapa final'!$AA$66="Media",'Mapa final'!$AC$66="Menor"),CONCATENATE("R9C",'Mapa final'!$Q$66),"")</f>
        <v/>
      </c>
      <c r="T34" s="55" t="str">
        <f>IF(AND('Mapa final'!$AA$67="Media",'Mapa final'!$AC$67="Menor"),CONCATENATE("R9C",'Mapa final'!$Q$67),"")</f>
        <v/>
      </c>
      <c r="U34" s="56" t="str">
        <f>IF(AND('Mapa final'!$AA$68="Media",'Mapa final'!$AC$68="Menor"),CONCATENATE("R9C",'Mapa final'!$Q$68),"")</f>
        <v/>
      </c>
      <c r="V34" s="54" t="str">
        <f>IF(AND('Mapa final'!$AA$63="Media",'Mapa final'!$AC$63="Moderado"),CONCATENATE("R9C",'Mapa final'!$Q$63),"")</f>
        <v/>
      </c>
      <c r="W34" s="55" t="str">
        <f>IF(AND('Mapa final'!$AA$64="Media",'Mapa final'!$AC$64="Moderado"),CONCATENATE("R9C",'Mapa final'!$Q$64),"")</f>
        <v/>
      </c>
      <c r="X34" s="55" t="str">
        <f>IF(AND('Mapa final'!$AA$65="Media",'Mapa final'!$AC$65="Moderado"),CONCATENATE("R9C",'Mapa final'!$Q$65),"")</f>
        <v/>
      </c>
      <c r="Y34" s="55" t="str">
        <f>IF(AND('Mapa final'!$AA$66="Media",'Mapa final'!$AC$66="Moderado"),CONCATENATE("R9C",'Mapa final'!$Q$66),"")</f>
        <v/>
      </c>
      <c r="Z34" s="55" t="str">
        <f>IF(AND('Mapa final'!$AA$67="Media",'Mapa final'!$AC$67="Moderado"),CONCATENATE("R9C",'Mapa final'!$Q$67),"")</f>
        <v/>
      </c>
      <c r="AA34" s="56" t="str">
        <f>IF(AND('Mapa final'!$AA$68="Media",'Mapa final'!$AC$68="Moderado"),CONCATENATE("R9C",'Mapa final'!$Q$68),"")</f>
        <v/>
      </c>
      <c r="AB34" s="38" t="str">
        <f>IF(AND('Mapa final'!$AA$63="Media",'Mapa final'!$AC$63="Mayor"),CONCATENATE("R9C",'Mapa final'!$Q$63),"")</f>
        <v/>
      </c>
      <c r="AC34" s="39" t="str">
        <f>IF(AND('Mapa final'!$AA$64="Media",'Mapa final'!$AC$64="Mayor"),CONCATENATE("R9C",'Mapa final'!$Q$64),"")</f>
        <v/>
      </c>
      <c r="AD34" s="44" t="str">
        <f>IF(AND('Mapa final'!$AA$65="Media",'Mapa final'!$AC$65="Mayor"),CONCATENATE("R9C",'Mapa final'!$Q$65),"")</f>
        <v/>
      </c>
      <c r="AE34" s="44" t="str">
        <f>IF(AND('Mapa final'!$AA$66="Media",'Mapa final'!$AC$66="Mayor"),CONCATENATE("R9C",'Mapa final'!$Q$66),"")</f>
        <v/>
      </c>
      <c r="AF34" s="44" t="str">
        <f>IF(AND('Mapa final'!$AA$67="Media",'Mapa final'!$AC$67="Mayor"),CONCATENATE("R9C",'Mapa final'!$Q$67),"")</f>
        <v/>
      </c>
      <c r="AG34" s="40" t="str">
        <f>IF(AND('Mapa final'!$AA$68="Media",'Mapa final'!$AC$68="Mayor"),CONCATENATE("R9C",'Mapa final'!$Q$68),"")</f>
        <v/>
      </c>
      <c r="AH34" s="41" t="str">
        <f>IF(AND('Mapa final'!$AA$63="Media",'Mapa final'!$AC$63="Catastrófico"),CONCATENATE("R9C",'Mapa final'!$Q$63),"")</f>
        <v/>
      </c>
      <c r="AI34" s="42" t="str">
        <f>IF(AND('Mapa final'!$AA$64="Media",'Mapa final'!$AC$64="Catastrófico"),CONCATENATE("R9C",'Mapa final'!$Q$64),"")</f>
        <v/>
      </c>
      <c r="AJ34" s="42" t="str">
        <f>IF(AND('Mapa final'!$AA$65="Media",'Mapa final'!$AC$65="Catastrófico"),CONCATENATE("R9C",'Mapa final'!$Q$65),"")</f>
        <v/>
      </c>
      <c r="AK34" s="42" t="str">
        <f>IF(AND('Mapa final'!$AA$66="Media",'Mapa final'!$AC$66="Catastrófico"),CONCATENATE("R9C",'Mapa final'!$Q$66),"")</f>
        <v/>
      </c>
      <c r="AL34" s="42" t="str">
        <f>IF(AND('Mapa final'!$AA$67="Media",'Mapa final'!$AC$67="Catastrófico"),CONCATENATE("R9C",'Mapa final'!$Q$67),"")</f>
        <v/>
      </c>
      <c r="AM34" s="43" t="str">
        <f>IF(AND('Mapa final'!$AA$68="Media",'Mapa final'!$AC$68="Catastrófico"),CONCATENATE("R9C",'Mapa final'!$Q$68),"")</f>
        <v/>
      </c>
      <c r="AN34" s="70"/>
      <c r="AO34" s="367"/>
      <c r="AP34" s="368"/>
      <c r="AQ34" s="368"/>
      <c r="AR34" s="368"/>
      <c r="AS34" s="368"/>
      <c r="AT34" s="369"/>
      <c r="AU34" s="70"/>
      <c r="AV34" s="70"/>
      <c r="AW34" s="70"/>
      <c r="AX34" s="70"/>
      <c r="AY34" s="70"/>
      <c r="AZ34" s="70"/>
      <c r="BA34" s="70"/>
      <c r="BB34" s="70"/>
      <c r="BC34" s="70"/>
      <c r="BD34" s="70"/>
      <c r="BE34" s="70"/>
      <c r="BF34" s="70"/>
      <c r="BG34" s="70"/>
      <c r="BH34" s="70"/>
      <c r="BI34" s="70"/>
      <c r="BJ34" s="70"/>
      <c r="BK34" s="70"/>
      <c r="BL34" s="70"/>
      <c r="BM34" s="70"/>
      <c r="BN34" s="70"/>
      <c r="BO34" s="70"/>
      <c r="BP34" s="70"/>
      <c r="BQ34" s="70"/>
      <c r="BR34" s="70"/>
      <c r="BS34" s="70"/>
      <c r="BT34" s="70"/>
      <c r="BU34" s="70"/>
      <c r="BV34" s="70"/>
      <c r="BW34" s="70"/>
      <c r="BX34" s="70"/>
    </row>
    <row r="35" spans="1:80" ht="15.75" customHeight="1" thickBot="1" x14ac:dyDescent="0.3">
      <c r="A35" s="70"/>
      <c r="B35" s="285"/>
      <c r="C35" s="285"/>
      <c r="D35" s="286"/>
      <c r="E35" s="329"/>
      <c r="F35" s="330"/>
      <c r="G35" s="330"/>
      <c r="H35" s="330"/>
      <c r="I35" s="331"/>
      <c r="J35" s="54" t="str">
        <f>IF(AND('Mapa final'!$AA$69="Media",'Mapa final'!$AC$69="Leve"),CONCATENATE("R10C",'Mapa final'!$Q$69),"")</f>
        <v/>
      </c>
      <c r="K35" s="55" t="str">
        <f>IF(AND('Mapa final'!$AA$70="Media",'Mapa final'!$AC$70="Leve"),CONCATENATE("R10C",'Mapa final'!$Q$70),"")</f>
        <v/>
      </c>
      <c r="L35" s="55" t="str">
        <f>IF(AND('Mapa final'!$AA$71="Media",'Mapa final'!$AC$71="Leve"),CONCATENATE("R10C",'Mapa final'!$Q$71),"")</f>
        <v/>
      </c>
      <c r="M35" s="55" t="str">
        <f>IF(AND('Mapa final'!$AA$72="Media",'Mapa final'!$AC$72="Leve"),CONCATENATE("R10C",'Mapa final'!$Q$72),"")</f>
        <v/>
      </c>
      <c r="N35" s="55" t="str">
        <f>IF(AND('Mapa final'!$AA$73="Media",'Mapa final'!$AC$73="Leve"),CONCATENATE("R10C",'Mapa final'!$Q$73),"")</f>
        <v/>
      </c>
      <c r="O35" s="56" t="str">
        <f>IF(AND('Mapa final'!$AA$74="Media",'Mapa final'!$AC$74="Leve"),CONCATENATE("R10C",'Mapa final'!$Q$74),"")</f>
        <v/>
      </c>
      <c r="P35" s="54" t="str">
        <f>IF(AND('Mapa final'!$AA$69="Media",'Mapa final'!$AC$69="Menor"),CONCATENATE("R10C",'Mapa final'!$Q$69),"")</f>
        <v/>
      </c>
      <c r="Q35" s="55" t="str">
        <f>IF(AND('Mapa final'!$AA$70="Media",'Mapa final'!$AC$70="Menor"),CONCATENATE("R10C",'Mapa final'!$Q$70),"")</f>
        <v/>
      </c>
      <c r="R35" s="55" t="str">
        <f>IF(AND('Mapa final'!$AA$71="Media",'Mapa final'!$AC$71="Menor"),CONCATENATE("R10C",'Mapa final'!$Q$71),"")</f>
        <v/>
      </c>
      <c r="S35" s="55" t="str">
        <f>IF(AND('Mapa final'!$AA$72="Media",'Mapa final'!$AC$72="Menor"),CONCATENATE("R10C",'Mapa final'!$Q$72),"")</f>
        <v/>
      </c>
      <c r="T35" s="55" t="str">
        <f>IF(AND('Mapa final'!$AA$73="Media",'Mapa final'!$AC$73="Menor"),CONCATENATE("R10C",'Mapa final'!$Q$73),"")</f>
        <v/>
      </c>
      <c r="U35" s="56" t="str">
        <f>IF(AND('Mapa final'!$AA$74="Media",'Mapa final'!$AC$74="Menor"),CONCATENATE("R10C",'Mapa final'!$Q$74),"")</f>
        <v/>
      </c>
      <c r="V35" s="54" t="str">
        <f>IF(AND('Mapa final'!$AA$69="Media",'Mapa final'!$AC$69="Moderado"),CONCATENATE("R10C",'Mapa final'!$Q$69),"")</f>
        <v/>
      </c>
      <c r="W35" s="55" t="str">
        <f>IF(AND('Mapa final'!$AA$70="Media",'Mapa final'!$AC$70="Moderado"),CONCATENATE("R10C",'Mapa final'!$Q$70),"")</f>
        <v/>
      </c>
      <c r="X35" s="55" t="str">
        <f>IF(AND('Mapa final'!$AA$71="Media",'Mapa final'!$AC$71="Moderado"),CONCATENATE("R10C",'Mapa final'!$Q$71),"")</f>
        <v/>
      </c>
      <c r="Y35" s="55" t="str">
        <f>IF(AND('Mapa final'!$AA$72="Media",'Mapa final'!$AC$72="Moderado"),CONCATENATE("R10C",'Mapa final'!$Q$72),"")</f>
        <v/>
      </c>
      <c r="Z35" s="55" t="str">
        <f>IF(AND('Mapa final'!$AA$73="Media",'Mapa final'!$AC$73="Moderado"),CONCATENATE("R10C",'Mapa final'!$Q$73),"")</f>
        <v/>
      </c>
      <c r="AA35" s="56" t="str">
        <f>IF(AND('Mapa final'!$AA$74="Media",'Mapa final'!$AC$74="Moderado"),CONCATENATE("R10C",'Mapa final'!$Q$74),"")</f>
        <v/>
      </c>
      <c r="AB35" s="45" t="str">
        <f>IF(AND('Mapa final'!$AA$69="Media",'Mapa final'!$AC$69="Mayor"),CONCATENATE("R10C",'Mapa final'!$Q$69),"")</f>
        <v/>
      </c>
      <c r="AC35" s="46" t="str">
        <f>IF(AND('Mapa final'!$AA$70="Media",'Mapa final'!$AC$70="Mayor"),CONCATENATE("R10C",'Mapa final'!$Q$70),"")</f>
        <v/>
      </c>
      <c r="AD35" s="46" t="str">
        <f>IF(AND('Mapa final'!$AA$71="Media",'Mapa final'!$AC$71="Mayor"),CONCATENATE("R10C",'Mapa final'!$Q$71),"")</f>
        <v/>
      </c>
      <c r="AE35" s="46" t="str">
        <f>IF(AND('Mapa final'!$AA$72="Media",'Mapa final'!$AC$72="Mayor"),CONCATENATE("R10C",'Mapa final'!$Q$72),"")</f>
        <v/>
      </c>
      <c r="AF35" s="46" t="str">
        <f>IF(AND('Mapa final'!$AA$73="Media",'Mapa final'!$AC$73="Mayor"),CONCATENATE("R10C",'Mapa final'!$Q$73),"")</f>
        <v/>
      </c>
      <c r="AG35" s="47" t="str">
        <f>IF(AND('Mapa final'!$AA$74="Media",'Mapa final'!$AC$74="Mayor"),CONCATENATE("R10C",'Mapa final'!$Q$74),"")</f>
        <v/>
      </c>
      <c r="AH35" s="48" t="str">
        <f>IF(AND('Mapa final'!$AA$69="Media",'Mapa final'!$AC$69="Catastrófico"),CONCATENATE("R10C",'Mapa final'!$Q$69),"")</f>
        <v/>
      </c>
      <c r="AI35" s="49" t="str">
        <f>IF(AND('Mapa final'!$AA$70="Media",'Mapa final'!$AC$70="Catastrófico"),CONCATENATE("R10C",'Mapa final'!$Q$70),"")</f>
        <v/>
      </c>
      <c r="AJ35" s="49" t="str">
        <f>IF(AND('Mapa final'!$AA$71="Media",'Mapa final'!$AC$71="Catastrófico"),CONCATENATE("R10C",'Mapa final'!$Q$71),"")</f>
        <v/>
      </c>
      <c r="AK35" s="49" t="str">
        <f>IF(AND('Mapa final'!$AA$72="Media",'Mapa final'!$AC$72="Catastrófico"),CONCATENATE("R10C",'Mapa final'!$Q$72),"")</f>
        <v/>
      </c>
      <c r="AL35" s="49" t="str">
        <f>IF(AND('Mapa final'!$AA$73="Media",'Mapa final'!$AC$73="Catastrófico"),CONCATENATE("R10C",'Mapa final'!$Q$73),"")</f>
        <v/>
      </c>
      <c r="AM35" s="50" t="str">
        <f>IF(AND('Mapa final'!$AA$74="Media",'Mapa final'!$AC$74="Catastrófico"),CONCATENATE("R10C",'Mapa final'!$Q$74),"")</f>
        <v/>
      </c>
      <c r="AN35" s="70"/>
      <c r="AO35" s="370"/>
      <c r="AP35" s="371"/>
      <c r="AQ35" s="371"/>
      <c r="AR35" s="371"/>
      <c r="AS35" s="371"/>
      <c r="AT35" s="372"/>
      <c r="AU35" s="70"/>
      <c r="AV35" s="70"/>
      <c r="AW35" s="70"/>
      <c r="AX35" s="70"/>
      <c r="AY35" s="70"/>
      <c r="AZ35" s="70"/>
      <c r="BA35" s="70"/>
      <c r="BB35" s="70"/>
      <c r="BC35" s="70"/>
      <c r="BD35" s="70"/>
      <c r="BE35" s="70"/>
      <c r="BF35" s="70"/>
      <c r="BG35" s="70"/>
      <c r="BH35" s="70"/>
      <c r="BI35" s="70"/>
      <c r="BJ35" s="70"/>
      <c r="BK35" s="70"/>
      <c r="BL35" s="70"/>
      <c r="BM35" s="70"/>
      <c r="BN35" s="70"/>
      <c r="BO35" s="70"/>
      <c r="BP35" s="70"/>
      <c r="BQ35" s="70"/>
      <c r="BR35" s="70"/>
      <c r="BS35" s="70"/>
      <c r="BT35" s="70"/>
      <c r="BU35" s="70"/>
      <c r="BV35" s="70"/>
      <c r="BW35" s="70"/>
      <c r="BX35" s="70"/>
    </row>
    <row r="36" spans="1:80" ht="15" customHeight="1" x14ac:dyDescent="0.25">
      <c r="A36" s="70"/>
      <c r="B36" s="285"/>
      <c r="C36" s="285"/>
      <c r="D36" s="286"/>
      <c r="E36" s="323" t="s">
        <v>110</v>
      </c>
      <c r="F36" s="324"/>
      <c r="G36" s="324"/>
      <c r="H36" s="324"/>
      <c r="I36" s="324"/>
      <c r="J36" s="60" t="str">
        <f>IF(AND('Mapa final'!$AA$9="Baja",'Mapa final'!$AC$9="Leve"),CONCATENATE("R1C",'Mapa final'!$Q$9),"")</f>
        <v/>
      </c>
      <c r="K36" s="61" t="str">
        <f>IF(AND('Mapa final'!$AA$10="Baja",'Mapa final'!$AC$10="Leve"),CONCATENATE("R1C",'Mapa final'!$Q$10),"")</f>
        <v/>
      </c>
      <c r="L36" s="61" t="str">
        <f>IF(AND('Mapa final'!$AA$11="Baja",'Mapa final'!$AC$11="Leve"),CONCATENATE("R1C",'Mapa final'!$Q$11),"")</f>
        <v/>
      </c>
      <c r="M36" s="61" t="str">
        <f>IF(AND('Mapa final'!$AA$12="Baja",'Mapa final'!$AC$12="Leve"),CONCATENATE("R1C",'Mapa final'!$Q$12),"")</f>
        <v/>
      </c>
      <c r="N36" s="61" t="str">
        <f>IF(AND('Mapa final'!$AA$13="Baja",'Mapa final'!$AC$13="Leve"),CONCATENATE("R1C",'Mapa final'!$Q$13),"")</f>
        <v/>
      </c>
      <c r="O36" s="62" t="str">
        <f>IF(AND('Mapa final'!$AA$14="Baja",'Mapa final'!$AC$14="Leve"),CONCATENATE("R1C",'Mapa final'!$Q$14),"")</f>
        <v/>
      </c>
      <c r="P36" s="51" t="str">
        <f>IF(AND('Mapa final'!$AA$9="Baja",'Mapa final'!$AC$9="Menor"),CONCATENATE("R1C",'Mapa final'!$Q$9),"")</f>
        <v>R1C1</v>
      </c>
      <c r="Q36" s="52" t="str">
        <f>IF(AND('Mapa final'!$AA$10="Baja",'Mapa final'!$AC$10="Menor"),CONCATENATE("R1C",'Mapa final'!$Q$10),"")</f>
        <v>R1C2</v>
      </c>
      <c r="R36" s="52" t="str">
        <f>IF(AND('Mapa final'!$AA$11="Baja",'Mapa final'!$AC$11="Menor"),CONCATENATE("R1C",'Mapa final'!$Q$11),"")</f>
        <v/>
      </c>
      <c r="S36" s="52" t="str">
        <f>IF(AND('Mapa final'!$AA$12="Baja",'Mapa final'!$AC$12="Menor"),CONCATENATE("R1C",'Mapa final'!$Q$12),"")</f>
        <v/>
      </c>
      <c r="T36" s="52" t="str">
        <f>IF(AND('Mapa final'!$AA$13="Baja",'Mapa final'!$AC$13="Menor"),CONCATENATE("R1C",'Mapa final'!$Q$13),"")</f>
        <v/>
      </c>
      <c r="U36" s="53" t="str">
        <f>IF(AND('Mapa final'!$AA$14="Baja",'Mapa final'!$AC$14="Menor"),CONCATENATE("R1C",'Mapa final'!$Q$14),"")</f>
        <v/>
      </c>
      <c r="V36" s="51" t="str">
        <f>IF(AND('Mapa final'!$AA$9="Baja",'Mapa final'!$AC$9="Moderado"),CONCATENATE("R1C",'Mapa final'!$Q$9),"")</f>
        <v/>
      </c>
      <c r="W36" s="52" t="str">
        <f>IF(AND('Mapa final'!$AA$10="Baja",'Mapa final'!$AC$10="Moderado"),CONCATENATE("R1C",'Mapa final'!$Q$10),"")</f>
        <v/>
      </c>
      <c r="X36" s="52" t="str">
        <f>IF(AND('Mapa final'!$AA$11="Baja",'Mapa final'!$AC$11="Moderado"),CONCATENATE("R1C",'Mapa final'!$Q$11),"")</f>
        <v/>
      </c>
      <c r="Y36" s="52" t="str">
        <f>IF(AND('Mapa final'!$AA$12="Baja",'Mapa final'!$AC$12="Moderado"),CONCATENATE("R1C",'Mapa final'!$Q$12),"")</f>
        <v/>
      </c>
      <c r="Z36" s="52" t="str">
        <f>IF(AND('Mapa final'!$AA$13="Baja",'Mapa final'!$AC$13="Moderado"),CONCATENATE("R1C",'Mapa final'!$Q$13),"")</f>
        <v/>
      </c>
      <c r="AA36" s="53" t="str">
        <f>IF(AND('Mapa final'!$AA$14="Baja",'Mapa final'!$AC$14="Moderado"),CONCATENATE("R1C",'Mapa final'!$Q$14),"")</f>
        <v/>
      </c>
      <c r="AB36" s="32" t="str">
        <f>IF(AND('Mapa final'!$AA$9="Baja",'Mapa final'!$AC$9="Mayor"),CONCATENATE("R1C",'Mapa final'!$Q$9),"")</f>
        <v/>
      </c>
      <c r="AC36" s="33" t="str">
        <f>IF(AND('Mapa final'!$AA$10="Baja",'Mapa final'!$AC$10="Mayor"),CONCATENATE("R1C",'Mapa final'!$Q$10),"")</f>
        <v/>
      </c>
      <c r="AD36" s="33" t="str">
        <f>IF(AND('Mapa final'!$AA$11="Baja",'Mapa final'!$AC$11="Mayor"),CONCATENATE("R1C",'Mapa final'!$Q$11),"")</f>
        <v/>
      </c>
      <c r="AE36" s="33" t="str">
        <f>IF(AND('Mapa final'!$AA$12="Baja",'Mapa final'!$AC$12="Mayor"),CONCATENATE("R1C",'Mapa final'!$Q$12),"")</f>
        <v/>
      </c>
      <c r="AF36" s="33" t="str">
        <f>IF(AND('Mapa final'!$AA$13="Baja",'Mapa final'!$AC$13="Mayor"),CONCATENATE("R1C",'Mapa final'!$Q$13),"")</f>
        <v/>
      </c>
      <c r="AG36" s="34" t="str">
        <f>IF(AND('Mapa final'!$AA$14="Baja",'Mapa final'!$AC$14="Mayor"),CONCATENATE("R1C",'Mapa final'!$Q$14),"")</f>
        <v/>
      </c>
      <c r="AH36" s="35" t="str">
        <f>IF(AND('Mapa final'!$AA$9="Baja",'Mapa final'!$AC$9="Catastrófico"),CONCATENATE("R1C",'Mapa final'!$Q$9),"")</f>
        <v/>
      </c>
      <c r="AI36" s="36" t="str">
        <f>IF(AND('Mapa final'!$AA$10="Baja",'Mapa final'!$AC$10="Catastrófico"),CONCATENATE("R1C",'Mapa final'!$Q$10),"")</f>
        <v/>
      </c>
      <c r="AJ36" s="36" t="str">
        <f>IF(AND('Mapa final'!$AA$11="Baja",'Mapa final'!$AC$11="Catastrófico"),CONCATENATE("R1C",'Mapa final'!$Q$11),"")</f>
        <v/>
      </c>
      <c r="AK36" s="36" t="str">
        <f>IF(AND('Mapa final'!$AA$12="Baja",'Mapa final'!$AC$12="Catastrófico"),CONCATENATE("R1C",'Mapa final'!$Q$12),"")</f>
        <v/>
      </c>
      <c r="AL36" s="36" t="str">
        <f>IF(AND('Mapa final'!$AA$13="Baja",'Mapa final'!$AC$13="Catastrófico"),CONCATENATE("R1C",'Mapa final'!$Q$13),"")</f>
        <v/>
      </c>
      <c r="AM36" s="37" t="str">
        <f>IF(AND('Mapa final'!$AA$14="Baja",'Mapa final'!$AC$14="Catastrófico"),CONCATENATE("R1C",'Mapa final'!$Q$14),"")</f>
        <v/>
      </c>
      <c r="AN36" s="70"/>
      <c r="AO36" s="355" t="s">
        <v>78</v>
      </c>
      <c r="AP36" s="356"/>
      <c r="AQ36" s="356"/>
      <c r="AR36" s="356"/>
      <c r="AS36" s="356"/>
      <c r="AT36" s="357"/>
      <c r="AU36" s="70"/>
      <c r="AV36" s="70"/>
      <c r="AW36" s="70"/>
      <c r="AX36" s="70"/>
      <c r="AY36" s="70"/>
      <c r="AZ36" s="70"/>
      <c r="BA36" s="70"/>
      <c r="BB36" s="70"/>
      <c r="BC36" s="70"/>
      <c r="BD36" s="70"/>
      <c r="BE36" s="70"/>
      <c r="BF36" s="70"/>
      <c r="BG36" s="70"/>
      <c r="BH36" s="70"/>
      <c r="BI36" s="70"/>
      <c r="BJ36" s="70"/>
      <c r="BK36" s="70"/>
      <c r="BL36" s="70"/>
      <c r="BM36" s="70"/>
      <c r="BN36" s="70"/>
      <c r="BO36" s="70"/>
      <c r="BP36" s="70"/>
      <c r="BQ36" s="70"/>
      <c r="BR36" s="70"/>
      <c r="BS36" s="70"/>
      <c r="BT36" s="70"/>
      <c r="BU36" s="70"/>
      <c r="BV36" s="70"/>
      <c r="BW36" s="70"/>
      <c r="BX36" s="70"/>
    </row>
    <row r="37" spans="1:80" ht="15" customHeight="1" x14ac:dyDescent="0.25">
      <c r="A37" s="70"/>
      <c r="B37" s="285"/>
      <c r="C37" s="285"/>
      <c r="D37" s="286"/>
      <c r="E37" s="342"/>
      <c r="F37" s="343"/>
      <c r="G37" s="343"/>
      <c r="H37" s="343"/>
      <c r="I37" s="343"/>
      <c r="J37" s="63" t="str">
        <f>IF(AND('Mapa final'!$AA$15="Baja",'Mapa final'!$AC$15="Leve"),CONCATENATE("R2C",'Mapa final'!$Q$15),"")</f>
        <v/>
      </c>
      <c r="K37" s="64" t="str">
        <f>IF(AND('Mapa final'!$AA$16="Baja",'Mapa final'!$AC$16="Leve"),CONCATENATE("R2C",'Mapa final'!$Q$16),"")</f>
        <v/>
      </c>
      <c r="L37" s="64" t="str">
        <f>IF(AND('Mapa final'!$AA$17="Baja",'Mapa final'!$AC$17="Leve"),CONCATENATE("R2C",'Mapa final'!$Q$17),"")</f>
        <v/>
      </c>
      <c r="M37" s="64" t="str">
        <f>IF(AND('Mapa final'!$AA$18="Baja",'Mapa final'!$AC$18="Leve"),CONCATENATE("R2C",'Mapa final'!$Q$18),"")</f>
        <v/>
      </c>
      <c r="N37" s="64" t="str">
        <f>IF(AND('Mapa final'!$AA$19="Baja",'Mapa final'!$AC$19="Leve"),CONCATENATE("R2C",'Mapa final'!$Q$19),"")</f>
        <v/>
      </c>
      <c r="O37" s="65" t="str">
        <f>IF(AND('Mapa final'!$AA$20="Baja",'Mapa final'!$AC$20="Leve"),CONCATENATE("R2C",'Mapa final'!$Q$20),"")</f>
        <v/>
      </c>
      <c r="P37" s="54" t="str">
        <f>IF(AND('Mapa final'!$AA$15="Baja",'Mapa final'!$AC$15="Menor"),CONCATENATE("R2C",'Mapa final'!$Q$15),"")</f>
        <v>R2C1</v>
      </c>
      <c r="Q37" s="55" t="str">
        <f>IF(AND('Mapa final'!$AA$16="Baja",'Mapa final'!$AC$16="Menor"),CONCATENATE("R2C",'Mapa final'!$Q$16),"")</f>
        <v>R2C2</v>
      </c>
      <c r="R37" s="55" t="str">
        <f>IF(AND('Mapa final'!$AA$17="Baja",'Mapa final'!$AC$17="Menor"),CONCATENATE("R2C",'Mapa final'!$Q$17),"")</f>
        <v/>
      </c>
      <c r="S37" s="55" t="str">
        <f>IF(AND('Mapa final'!$AA$18="Baja",'Mapa final'!$AC$18="Menor"),CONCATENATE("R2C",'Mapa final'!$Q$18),"")</f>
        <v/>
      </c>
      <c r="T37" s="55" t="str">
        <f>IF(AND('Mapa final'!$AA$19="Baja",'Mapa final'!$AC$19="Menor"),CONCATENATE("R2C",'Mapa final'!$Q$19),"")</f>
        <v/>
      </c>
      <c r="U37" s="56" t="str">
        <f>IF(AND('Mapa final'!$AA$20="Baja",'Mapa final'!$AC$20="Menor"),CONCATENATE("R2C",'Mapa final'!$Q$20),"")</f>
        <v/>
      </c>
      <c r="V37" s="54" t="str">
        <f>IF(AND('Mapa final'!$AA$15="Baja",'Mapa final'!$AC$15="Moderado"),CONCATENATE("R2C",'Mapa final'!$Q$15),"")</f>
        <v/>
      </c>
      <c r="W37" s="55" t="str">
        <f>IF(AND('Mapa final'!$AA$16="Baja",'Mapa final'!$AC$16="Moderado"),CONCATENATE("R2C",'Mapa final'!$Q$16),"")</f>
        <v/>
      </c>
      <c r="X37" s="55" t="str">
        <f>IF(AND('Mapa final'!$AA$17="Baja",'Mapa final'!$AC$17="Moderado"),CONCATENATE("R2C",'Mapa final'!$Q$17),"")</f>
        <v/>
      </c>
      <c r="Y37" s="55" t="str">
        <f>IF(AND('Mapa final'!$AA$18="Baja",'Mapa final'!$AC$18="Moderado"),CONCATENATE("R2C",'Mapa final'!$Q$18),"")</f>
        <v/>
      </c>
      <c r="Z37" s="55" t="str">
        <f>IF(AND('Mapa final'!$AA$19="Baja",'Mapa final'!$AC$19="Moderado"),CONCATENATE("R2C",'Mapa final'!$Q$19),"")</f>
        <v/>
      </c>
      <c r="AA37" s="56" t="str">
        <f>IF(AND('Mapa final'!$AA$20="Baja",'Mapa final'!$AC$20="Moderado"),CONCATENATE("R2C",'Mapa final'!$Q$20),"")</f>
        <v/>
      </c>
      <c r="AB37" s="38" t="str">
        <f>IF(AND('Mapa final'!$AA$15="Baja",'Mapa final'!$AC$15="Mayor"),CONCATENATE("R2C",'Mapa final'!$Q$15),"")</f>
        <v/>
      </c>
      <c r="AC37" s="39" t="str">
        <f>IF(AND('Mapa final'!$AA$16="Baja",'Mapa final'!$AC$16="Mayor"),CONCATENATE("R2C",'Mapa final'!$Q$16),"")</f>
        <v/>
      </c>
      <c r="AD37" s="39" t="str">
        <f>IF(AND('Mapa final'!$AA$17="Baja",'Mapa final'!$AC$17="Mayor"),CONCATENATE("R2C",'Mapa final'!$Q$17),"")</f>
        <v/>
      </c>
      <c r="AE37" s="39" t="str">
        <f>IF(AND('Mapa final'!$AA$18="Baja",'Mapa final'!$AC$18="Mayor"),CONCATENATE("R2C",'Mapa final'!$Q$18),"")</f>
        <v/>
      </c>
      <c r="AF37" s="39" t="str">
        <f>IF(AND('Mapa final'!$AA$19="Baja",'Mapa final'!$AC$19="Mayor"),CONCATENATE("R2C",'Mapa final'!$Q$19),"")</f>
        <v/>
      </c>
      <c r="AG37" s="40" t="str">
        <f>IF(AND('Mapa final'!$AA$20="Baja",'Mapa final'!$AC$20="Mayor"),CONCATENATE("R2C",'Mapa final'!$Q$20),"")</f>
        <v/>
      </c>
      <c r="AH37" s="41" t="str">
        <f>IF(AND('Mapa final'!$AA$15="Baja",'Mapa final'!$AC$15="Catastrófico"),CONCATENATE("R2C",'Mapa final'!$Q$15),"")</f>
        <v/>
      </c>
      <c r="AI37" s="42" t="str">
        <f>IF(AND('Mapa final'!$AA$16="Baja",'Mapa final'!$AC$16="Catastrófico"),CONCATENATE("R2C",'Mapa final'!$Q$16),"")</f>
        <v/>
      </c>
      <c r="AJ37" s="42" t="str">
        <f>IF(AND('Mapa final'!$AA$17="Baja",'Mapa final'!$AC$17="Catastrófico"),CONCATENATE("R2C",'Mapa final'!$Q$17),"")</f>
        <v/>
      </c>
      <c r="AK37" s="42" t="str">
        <f>IF(AND('Mapa final'!$AA$18="Baja",'Mapa final'!$AC$18="Catastrófico"),CONCATENATE("R2C",'Mapa final'!$Q$18),"")</f>
        <v/>
      </c>
      <c r="AL37" s="42" t="str">
        <f>IF(AND('Mapa final'!$AA$19="Baja",'Mapa final'!$AC$19="Catastrófico"),CONCATENATE("R2C",'Mapa final'!$Q$19),"")</f>
        <v/>
      </c>
      <c r="AM37" s="43" t="str">
        <f>IF(AND('Mapa final'!$AA$20="Baja",'Mapa final'!$AC$20="Catastrófico"),CONCATENATE("R2C",'Mapa final'!$Q$20),"")</f>
        <v/>
      </c>
      <c r="AN37" s="70"/>
      <c r="AO37" s="358"/>
      <c r="AP37" s="359"/>
      <c r="AQ37" s="359"/>
      <c r="AR37" s="359"/>
      <c r="AS37" s="359"/>
      <c r="AT37" s="360"/>
      <c r="AU37" s="70"/>
      <c r="AV37" s="70"/>
      <c r="AW37" s="70"/>
      <c r="AX37" s="70"/>
      <c r="AY37" s="70"/>
      <c r="AZ37" s="70"/>
      <c r="BA37" s="70"/>
      <c r="BB37" s="70"/>
      <c r="BC37" s="70"/>
      <c r="BD37" s="70"/>
      <c r="BE37" s="70"/>
      <c r="BF37" s="70"/>
      <c r="BG37" s="70"/>
      <c r="BH37" s="70"/>
      <c r="BI37" s="70"/>
      <c r="BJ37" s="70"/>
      <c r="BK37" s="70"/>
      <c r="BL37" s="70"/>
      <c r="BM37" s="70"/>
      <c r="BN37" s="70"/>
      <c r="BO37" s="70"/>
      <c r="BP37" s="70"/>
      <c r="BQ37" s="70"/>
      <c r="BR37" s="70"/>
      <c r="BS37" s="70"/>
      <c r="BT37" s="70"/>
      <c r="BU37" s="70"/>
      <c r="BV37" s="70"/>
      <c r="BW37" s="70"/>
      <c r="BX37" s="70"/>
    </row>
    <row r="38" spans="1:80" ht="15" customHeight="1" x14ac:dyDescent="0.25">
      <c r="A38" s="70"/>
      <c r="B38" s="285"/>
      <c r="C38" s="285"/>
      <c r="D38" s="286"/>
      <c r="E38" s="326"/>
      <c r="F38" s="327"/>
      <c r="G38" s="327"/>
      <c r="H38" s="327"/>
      <c r="I38" s="343"/>
      <c r="J38" s="63" t="str">
        <f>IF(AND('Mapa final'!$AA$21="Baja",'Mapa final'!$AC$21="Leve"),CONCATENATE("R3C",'Mapa final'!$Q$21),"")</f>
        <v/>
      </c>
      <c r="K38" s="64" t="str">
        <f>IF(AND('Mapa final'!$AA$22="Baja",'Mapa final'!$AC$22="Leve"),CONCATENATE("R3C",'Mapa final'!$Q$22),"")</f>
        <v/>
      </c>
      <c r="L38" s="64" t="str">
        <f>IF(AND('Mapa final'!$AA$23="Baja",'Mapa final'!$AC$23="Leve"),CONCATENATE("R3C",'Mapa final'!$Q$23),"")</f>
        <v/>
      </c>
      <c r="M38" s="64" t="str">
        <f>IF(AND('Mapa final'!$AA$24="Baja",'Mapa final'!$AC$24="Leve"),CONCATENATE("R3C",'Mapa final'!$Q$24),"")</f>
        <v/>
      </c>
      <c r="N38" s="64" t="str">
        <f>IF(AND('Mapa final'!$AA$25="Baja",'Mapa final'!$AC$25="Leve"),CONCATENATE("R3C",'Mapa final'!$Q$25),"")</f>
        <v/>
      </c>
      <c r="O38" s="65" t="str">
        <f>IF(AND('Mapa final'!$AA$26="Baja",'Mapa final'!$AC$26="Leve"),CONCATENATE("R3C",'Mapa final'!$Q$26),"")</f>
        <v/>
      </c>
      <c r="P38" s="54" t="str">
        <f>IF(AND('Mapa final'!$AA$21="Baja",'Mapa final'!$AC$21="Menor"),CONCATENATE("R3C",'Mapa final'!$Q$21),"")</f>
        <v/>
      </c>
      <c r="Q38" s="55" t="str">
        <f>IF(AND('Mapa final'!$AA$22="Baja",'Mapa final'!$AC$22="Menor"),CONCATENATE("R3C",'Mapa final'!$Q$22),"")</f>
        <v>R3C2</v>
      </c>
      <c r="R38" s="55" t="str">
        <f>IF(AND('Mapa final'!$AA$23="Baja",'Mapa final'!$AC$23="Menor"),CONCATENATE("R3C",'Mapa final'!$Q$23),"")</f>
        <v/>
      </c>
      <c r="S38" s="55" t="str">
        <f>IF(AND('Mapa final'!$AA$24="Baja",'Mapa final'!$AC$24="Menor"),CONCATENATE("R3C",'Mapa final'!$Q$24),"")</f>
        <v/>
      </c>
      <c r="T38" s="55" t="str">
        <f>IF(AND('Mapa final'!$AA$25="Baja",'Mapa final'!$AC$25="Menor"),CONCATENATE("R3C",'Mapa final'!$Q$25),"")</f>
        <v/>
      </c>
      <c r="U38" s="56" t="str">
        <f>IF(AND('Mapa final'!$AA$26="Baja",'Mapa final'!$AC$26="Menor"),CONCATENATE("R3C",'Mapa final'!$Q$26),"")</f>
        <v/>
      </c>
      <c r="V38" s="54" t="str">
        <f>IF(AND('Mapa final'!$AA$21="Baja",'Mapa final'!$AC$21="Moderado"),CONCATENATE("R3C",'Mapa final'!$Q$21),"")</f>
        <v/>
      </c>
      <c r="W38" s="55" t="str">
        <f>IF(AND('Mapa final'!$AA$22="Baja",'Mapa final'!$AC$22="Moderado"),CONCATENATE("R3C",'Mapa final'!$Q$22),"")</f>
        <v/>
      </c>
      <c r="X38" s="55" t="str">
        <f>IF(AND('Mapa final'!$AA$23="Baja",'Mapa final'!$AC$23="Moderado"),CONCATENATE("R3C",'Mapa final'!$Q$23),"")</f>
        <v/>
      </c>
      <c r="Y38" s="55" t="str">
        <f>IF(AND('Mapa final'!$AA$24="Baja",'Mapa final'!$AC$24="Moderado"),CONCATENATE("R3C",'Mapa final'!$Q$24),"")</f>
        <v/>
      </c>
      <c r="Z38" s="55" t="str">
        <f>IF(AND('Mapa final'!$AA$25="Baja",'Mapa final'!$AC$25="Moderado"),CONCATENATE("R3C",'Mapa final'!$Q$25),"")</f>
        <v/>
      </c>
      <c r="AA38" s="56" t="str">
        <f>IF(AND('Mapa final'!$AA$26="Baja",'Mapa final'!$AC$26="Moderado"),CONCATENATE("R3C",'Mapa final'!$Q$26),"")</f>
        <v/>
      </c>
      <c r="AB38" s="38" t="str">
        <f>IF(AND('Mapa final'!$AA$21="Baja",'Mapa final'!$AC$21="Mayor"),CONCATENATE("R3C",'Mapa final'!$Q$21),"")</f>
        <v/>
      </c>
      <c r="AC38" s="39" t="str">
        <f>IF(AND('Mapa final'!$AA$22="Baja",'Mapa final'!$AC$22="Mayor"),CONCATENATE("R3C",'Mapa final'!$Q$22),"")</f>
        <v/>
      </c>
      <c r="AD38" s="39" t="str">
        <f>IF(AND('Mapa final'!$AA$23="Baja",'Mapa final'!$AC$23="Mayor"),CONCATENATE("R3C",'Mapa final'!$Q$23),"")</f>
        <v/>
      </c>
      <c r="AE38" s="39" t="str">
        <f>IF(AND('Mapa final'!$AA$24="Baja",'Mapa final'!$AC$24="Mayor"),CONCATENATE("R3C",'Mapa final'!$Q$24),"")</f>
        <v/>
      </c>
      <c r="AF38" s="39" t="str">
        <f>IF(AND('Mapa final'!$AA$25="Baja",'Mapa final'!$AC$25="Mayor"),CONCATENATE("R3C",'Mapa final'!$Q$25),"")</f>
        <v/>
      </c>
      <c r="AG38" s="40" t="str">
        <f>IF(AND('Mapa final'!$AA$26="Baja",'Mapa final'!$AC$26="Mayor"),CONCATENATE("R3C",'Mapa final'!$Q$26),"")</f>
        <v/>
      </c>
      <c r="AH38" s="41" t="str">
        <f>IF(AND('Mapa final'!$AA$21="Baja",'Mapa final'!$AC$21="Catastrófico"),CONCATENATE("R3C",'Mapa final'!$Q$21),"")</f>
        <v/>
      </c>
      <c r="AI38" s="42" t="str">
        <f>IF(AND('Mapa final'!$AA$22="Baja",'Mapa final'!$AC$22="Catastrófico"),CONCATENATE("R3C",'Mapa final'!$Q$22),"")</f>
        <v/>
      </c>
      <c r="AJ38" s="42" t="str">
        <f>IF(AND('Mapa final'!$AA$23="Baja",'Mapa final'!$AC$23="Catastrófico"),CONCATENATE("R3C",'Mapa final'!$Q$23),"")</f>
        <v/>
      </c>
      <c r="AK38" s="42" t="str">
        <f>IF(AND('Mapa final'!$AA$24="Baja",'Mapa final'!$AC$24="Catastrófico"),CONCATENATE("R3C",'Mapa final'!$Q$24),"")</f>
        <v/>
      </c>
      <c r="AL38" s="42" t="str">
        <f>IF(AND('Mapa final'!$AA$25="Baja",'Mapa final'!$AC$25="Catastrófico"),CONCATENATE("R3C",'Mapa final'!$Q$25),"")</f>
        <v/>
      </c>
      <c r="AM38" s="43" t="str">
        <f>IF(AND('Mapa final'!$AA$26="Baja",'Mapa final'!$AC$26="Catastrófico"),CONCATENATE("R3C",'Mapa final'!$Q$26),"")</f>
        <v/>
      </c>
      <c r="AN38" s="70"/>
      <c r="AO38" s="358"/>
      <c r="AP38" s="359"/>
      <c r="AQ38" s="359"/>
      <c r="AR38" s="359"/>
      <c r="AS38" s="359"/>
      <c r="AT38" s="360"/>
      <c r="AU38" s="70"/>
      <c r="AV38" s="70"/>
      <c r="AW38" s="70"/>
      <c r="AX38" s="70"/>
      <c r="AY38" s="70"/>
      <c r="AZ38" s="70"/>
      <c r="BA38" s="70"/>
      <c r="BB38" s="70"/>
      <c r="BC38" s="70"/>
      <c r="BD38" s="70"/>
      <c r="BE38" s="70"/>
      <c r="BF38" s="70"/>
      <c r="BG38" s="70"/>
      <c r="BH38" s="70"/>
      <c r="BI38" s="70"/>
      <c r="BJ38" s="70"/>
      <c r="BK38" s="70"/>
      <c r="BL38" s="70"/>
      <c r="BM38" s="70"/>
      <c r="BN38" s="70"/>
      <c r="BO38" s="70"/>
      <c r="BP38" s="70"/>
      <c r="BQ38" s="70"/>
      <c r="BR38" s="70"/>
      <c r="BS38" s="70"/>
      <c r="BT38" s="70"/>
      <c r="BU38" s="70"/>
      <c r="BV38" s="70"/>
      <c r="BW38" s="70"/>
      <c r="BX38" s="70"/>
    </row>
    <row r="39" spans="1:80" ht="15" customHeight="1" x14ac:dyDescent="0.25">
      <c r="A39" s="70"/>
      <c r="B39" s="285"/>
      <c r="C39" s="285"/>
      <c r="D39" s="286"/>
      <c r="E39" s="326"/>
      <c r="F39" s="327"/>
      <c r="G39" s="327"/>
      <c r="H39" s="327"/>
      <c r="I39" s="343"/>
      <c r="J39" s="63" t="str">
        <f>IF(AND('Mapa final'!$AA$27="Baja",'Mapa final'!$AC$27="Leve"),CONCATENATE("R4C",'Mapa final'!$Q$27),"")</f>
        <v/>
      </c>
      <c r="K39" s="64" t="str">
        <f>IF(AND('Mapa final'!$AA$28="Baja",'Mapa final'!$AC$28="Leve"),CONCATENATE("R4C",'Mapa final'!$Q$28),"")</f>
        <v/>
      </c>
      <c r="L39" s="64" t="str">
        <f>IF(AND('Mapa final'!$AA$29="Baja",'Mapa final'!$AC$29="Leve"),CONCATENATE("R4C",'Mapa final'!$Q$29),"")</f>
        <v/>
      </c>
      <c r="M39" s="64" t="str">
        <f>IF(AND('Mapa final'!$AA$30="Baja",'Mapa final'!$AC$30="Leve"),CONCATENATE("R4C",'Mapa final'!$Q$30),"")</f>
        <v/>
      </c>
      <c r="N39" s="64" t="str">
        <f>IF(AND('Mapa final'!$AA$31="Baja",'Mapa final'!$AC$31="Leve"),CONCATENATE("R4C",'Mapa final'!$Q$31),"")</f>
        <v/>
      </c>
      <c r="O39" s="65" t="str">
        <f>IF(AND('Mapa final'!$AA$32="Baja",'Mapa final'!$AC$32="Leve"),CONCATENATE("R4C",'Mapa final'!$Q$32),"")</f>
        <v/>
      </c>
      <c r="P39" s="54" t="str">
        <f>IF(AND('Mapa final'!$AA$27="Baja",'Mapa final'!$AC$27="Menor"),CONCATENATE("R4C",'Mapa final'!$Q$27),"")</f>
        <v>R4C1</v>
      </c>
      <c r="Q39" s="55" t="str">
        <f>IF(AND('Mapa final'!$AA$28="Baja",'Mapa final'!$AC$28="Menor"),CONCATENATE("R4C",'Mapa final'!$Q$28),"")</f>
        <v>R4C2</v>
      </c>
      <c r="R39" s="55" t="str">
        <f>IF(AND('Mapa final'!$AA$29="Baja",'Mapa final'!$AC$29="Menor"),CONCATENATE("R4C",'Mapa final'!$Q$29),"")</f>
        <v/>
      </c>
      <c r="S39" s="55" t="str">
        <f>IF(AND('Mapa final'!$AA$30="Baja",'Mapa final'!$AC$30="Menor"),CONCATENATE("R4C",'Mapa final'!$Q$30),"")</f>
        <v/>
      </c>
      <c r="T39" s="55" t="str">
        <f>IF(AND('Mapa final'!$AA$31="Baja",'Mapa final'!$AC$31="Menor"),CONCATENATE("R4C",'Mapa final'!$Q$31),"")</f>
        <v/>
      </c>
      <c r="U39" s="56" t="str">
        <f>IF(AND('Mapa final'!$AA$32="Baja",'Mapa final'!$AC$32="Menor"),CONCATENATE("R4C",'Mapa final'!$Q$32),"")</f>
        <v/>
      </c>
      <c r="V39" s="54" t="str">
        <f>IF(AND('Mapa final'!$AA$27="Baja",'Mapa final'!$AC$27="Moderado"),CONCATENATE("R4C",'Mapa final'!$Q$27),"")</f>
        <v/>
      </c>
      <c r="W39" s="55" t="str">
        <f>IF(AND('Mapa final'!$AA$28="Baja",'Mapa final'!$AC$28="Moderado"),CONCATENATE("R4C",'Mapa final'!$Q$28),"")</f>
        <v/>
      </c>
      <c r="X39" s="55" t="str">
        <f>IF(AND('Mapa final'!$AA$29="Baja",'Mapa final'!$AC$29="Moderado"),CONCATENATE("R4C",'Mapa final'!$Q$29),"")</f>
        <v/>
      </c>
      <c r="Y39" s="55" t="str">
        <f>IF(AND('Mapa final'!$AA$30="Baja",'Mapa final'!$AC$30="Moderado"),CONCATENATE("R4C",'Mapa final'!$Q$30),"")</f>
        <v/>
      </c>
      <c r="Z39" s="55" t="str">
        <f>IF(AND('Mapa final'!$AA$31="Baja",'Mapa final'!$AC$31="Moderado"),CONCATENATE("R4C",'Mapa final'!$Q$31),"")</f>
        <v/>
      </c>
      <c r="AA39" s="56" t="str">
        <f>IF(AND('Mapa final'!$AA$32="Baja",'Mapa final'!$AC$32="Moderado"),CONCATENATE("R4C",'Mapa final'!$Q$32),"")</f>
        <v/>
      </c>
      <c r="AB39" s="38" t="str">
        <f>IF(AND('Mapa final'!$AA$27="Baja",'Mapa final'!$AC$27="Mayor"),CONCATENATE("R4C",'Mapa final'!$Q$27),"")</f>
        <v/>
      </c>
      <c r="AC39" s="39" t="str">
        <f>IF(AND('Mapa final'!$AA$28="Baja",'Mapa final'!$AC$28="Mayor"),CONCATENATE("R4C",'Mapa final'!$Q$28),"")</f>
        <v/>
      </c>
      <c r="AD39" s="39" t="str">
        <f>IF(AND('Mapa final'!$AA$29="Baja",'Mapa final'!$AC$29="Mayor"),CONCATENATE("R4C",'Mapa final'!$Q$29),"")</f>
        <v/>
      </c>
      <c r="AE39" s="39" t="str">
        <f>IF(AND('Mapa final'!$AA$30="Baja",'Mapa final'!$AC$30="Mayor"),CONCATENATE("R4C",'Mapa final'!$Q$30),"")</f>
        <v/>
      </c>
      <c r="AF39" s="39" t="str">
        <f>IF(AND('Mapa final'!$AA$31="Baja",'Mapa final'!$AC$31="Mayor"),CONCATENATE("R4C",'Mapa final'!$Q$31),"")</f>
        <v/>
      </c>
      <c r="AG39" s="40" t="str">
        <f>IF(AND('Mapa final'!$AA$32="Baja",'Mapa final'!$AC$32="Mayor"),CONCATENATE("R4C",'Mapa final'!$Q$32),"")</f>
        <v/>
      </c>
      <c r="AH39" s="41" t="str">
        <f>IF(AND('Mapa final'!$AA$27="Baja",'Mapa final'!$AC$27="Catastrófico"),CONCATENATE("R4C",'Mapa final'!$Q$27),"")</f>
        <v/>
      </c>
      <c r="AI39" s="42" t="str">
        <f>IF(AND('Mapa final'!$AA$28="Baja",'Mapa final'!$AC$28="Catastrófico"),CONCATENATE("R4C",'Mapa final'!$Q$28),"")</f>
        <v/>
      </c>
      <c r="AJ39" s="42" t="str">
        <f>IF(AND('Mapa final'!$AA$29="Baja",'Mapa final'!$AC$29="Catastrófico"),CONCATENATE("R4C",'Mapa final'!$Q$29),"")</f>
        <v/>
      </c>
      <c r="AK39" s="42" t="str">
        <f>IF(AND('Mapa final'!$AA$30="Baja",'Mapa final'!$AC$30="Catastrófico"),CONCATENATE("R4C",'Mapa final'!$Q$30),"")</f>
        <v/>
      </c>
      <c r="AL39" s="42" t="str">
        <f>IF(AND('Mapa final'!$AA$31="Baja",'Mapa final'!$AC$31="Catastrófico"),CONCATENATE("R4C",'Mapa final'!$Q$31),"")</f>
        <v/>
      </c>
      <c r="AM39" s="43" t="str">
        <f>IF(AND('Mapa final'!$AA$32="Baja",'Mapa final'!$AC$32="Catastrófico"),CONCATENATE("R4C",'Mapa final'!$Q$32),"")</f>
        <v/>
      </c>
      <c r="AN39" s="70"/>
      <c r="AO39" s="358"/>
      <c r="AP39" s="359"/>
      <c r="AQ39" s="359"/>
      <c r="AR39" s="359"/>
      <c r="AS39" s="359"/>
      <c r="AT39" s="360"/>
      <c r="AU39" s="70"/>
      <c r="AV39" s="70"/>
      <c r="AW39" s="70"/>
      <c r="AX39" s="70"/>
      <c r="AY39" s="70"/>
      <c r="AZ39" s="70"/>
      <c r="BA39" s="70"/>
      <c r="BB39" s="70"/>
      <c r="BC39" s="70"/>
      <c r="BD39" s="70"/>
      <c r="BE39" s="70"/>
      <c r="BF39" s="70"/>
      <c r="BG39" s="70"/>
      <c r="BH39" s="70"/>
      <c r="BI39" s="70"/>
      <c r="BJ39" s="70"/>
      <c r="BK39" s="70"/>
      <c r="BL39" s="70"/>
      <c r="BM39" s="70"/>
      <c r="BN39" s="70"/>
      <c r="BO39" s="70"/>
      <c r="BP39" s="70"/>
      <c r="BQ39" s="70"/>
      <c r="BR39" s="70"/>
      <c r="BS39" s="70"/>
      <c r="BT39" s="70"/>
      <c r="BU39" s="70"/>
      <c r="BV39" s="70"/>
      <c r="BW39" s="70"/>
      <c r="BX39" s="70"/>
    </row>
    <row r="40" spans="1:80" ht="15" customHeight="1" x14ac:dyDescent="0.25">
      <c r="A40" s="70"/>
      <c r="B40" s="285"/>
      <c r="C40" s="285"/>
      <c r="D40" s="286"/>
      <c r="E40" s="326"/>
      <c r="F40" s="327"/>
      <c r="G40" s="327"/>
      <c r="H40" s="327"/>
      <c r="I40" s="343"/>
      <c r="J40" s="63" t="str">
        <f>IF(AND('Mapa final'!$AA$39="Baja",'Mapa final'!$AC$39="Leve"),CONCATENATE("R5C",'Mapa final'!$Q$39),"")</f>
        <v/>
      </c>
      <c r="K40" s="64" t="str">
        <f>IF(AND('Mapa final'!$AA$40="Baja",'Mapa final'!$AC$40="Leve"),CONCATENATE("R5C",'Mapa final'!$Q$40),"")</f>
        <v/>
      </c>
      <c r="L40" s="64" t="str">
        <f>IF(AND('Mapa final'!$AA$41="Baja",'Mapa final'!$AC$41="Leve"),CONCATENATE("R5C",'Mapa final'!$Q$41),"")</f>
        <v/>
      </c>
      <c r="M40" s="64" t="str">
        <f>IF(AND('Mapa final'!$AA$42="Baja",'Mapa final'!$AC$42="Leve"),CONCATENATE("R5C",'Mapa final'!$Q$42),"")</f>
        <v/>
      </c>
      <c r="N40" s="64" t="str">
        <f>IF(AND('Mapa final'!$AA$43="Baja",'Mapa final'!$AC$43="Leve"),CONCATENATE("R5C",'Mapa final'!$Q$43),"")</f>
        <v/>
      </c>
      <c r="O40" s="65" t="str">
        <f>IF(AND('Mapa final'!$AA$44="Baja",'Mapa final'!$AC$44="Leve"),CONCATENATE("R5C",'Mapa final'!$Q$44),"")</f>
        <v/>
      </c>
      <c r="P40" s="54" t="str">
        <f>IF(AND('Mapa final'!$AA$39="Baja",'Mapa final'!$AC$39="Menor"),CONCATENATE("R5C",'Mapa final'!$Q$39),"")</f>
        <v/>
      </c>
      <c r="Q40" s="55" t="str">
        <f>IF(AND('Mapa final'!$AA$40="Baja",'Mapa final'!$AC$40="Menor"),CONCATENATE("R5C",'Mapa final'!$Q$40),"")</f>
        <v/>
      </c>
      <c r="R40" s="55" t="str">
        <f>IF(AND('Mapa final'!$AA$41="Baja",'Mapa final'!$AC$41="Menor"),CONCATENATE("R5C",'Mapa final'!$Q$41),"")</f>
        <v/>
      </c>
      <c r="S40" s="55" t="str">
        <f>IF(AND('Mapa final'!$AA$42="Baja",'Mapa final'!$AC$42="Menor"),CONCATENATE("R5C",'Mapa final'!$Q$42),"")</f>
        <v/>
      </c>
      <c r="T40" s="55" t="str">
        <f>IF(AND('Mapa final'!$AA$43="Baja",'Mapa final'!$AC$43="Menor"),CONCATENATE("R5C",'Mapa final'!$Q$43),"")</f>
        <v/>
      </c>
      <c r="U40" s="56" t="str">
        <f>IF(AND('Mapa final'!$AA$44="Baja",'Mapa final'!$AC$44="Menor"),CONCATENATE("R5C",'Mapa final'!$Q$44),"")</f>
        <v/>
      </c>
      <c r="V40" s="54" t="str">
        <f>IF(AND('Mapa final'!$AA$39="Baja",'Mapa final'!$AC$39="Moderado"),CONCATENATE("R5C",'Mapa final'!$Q$39),"")</f>
        <v/>
      </c>
      <c r="W40" s="55" t="str">
        <f>IF(AND('Mapa final'!$AA$40="Baja",'Mapa final'!$AC$40="Moderado"),CONCATENATE("R5C",'Mapa final'!$Q$40),"")</f>
        <v/>
      </c>
      <c r="X40" s="55" t="str">
        <f>IF(AND('Mapa final'!$AA$41="Baja",'Mapa final'!$AC$41="Moderado"),CONCATENATE("R5C",'Mapa final'!$Q$41),"")</f>
        <v/>
      </c>
      <c r="Y40" s="55" t="str">
        <f>IF(AND('Mapa final'!$AA$42="Baja",'Mapa final'!$AC$42="Moderado"),CONCATENATE("R5C",'Mapa final'!$Q$42),"")</f>
        <v/>
      </c>
      <c r="Z40" s="55" t="str">
        <f>IF(AND('Mapa final'!$AA$43="Baja",'Mapa final'!$AC$43="Moderado"),CONCATENATE("R5C",'Mapa final'!$Q$43),"")</f>
        <v/>
      </c>
      <c r="AA40" s="56" t="str">
        <f>IF(AND('Mapa final'!$AA$44="Baja",'Mapa final'!$AC$44="Moderado"),CONCATENATE("R5C",'Mapa final'!$Q$44),"")</f>
        <v/>
      </c>
      <c r="AB40" s="38" t="str">
        <f>IF(AND('Mapa final'!$AA$39="Baja",'Mapa final'!$AC$39="Mayor"),CONCATENATE("R5C",'Mapa final'!$Q$39),"")</f>
        <v/>
      </c>
      <c r="AC40" s="39" t="str">
        <f>IF(AND('Mapa final'!$AA$40="Baja",'Mapa final'!$AC$40="Mayor"),CONCATENATE("R5C",'Mapa final'!$Q$40),"")</f>
        <v/>
      </c>
      <c r="AD40" s="44" t="str">
        <f>IF(AND('Mapa final'!$AA$41="Baja",'Mapa final'!$AC$41="Mayor"),CONCATENATE("R5C",'Mapa final'!$Q$41),"")</f>
        <v/>
      </c>
      <c r="AE40" s="44" t="str">
        <f>IF(AND('Mapa final'!$AA$42="Baja",'Mapa final'!$AC$42="Mayor"),CONCATENATE("R5C",'Mapa final'!$Q$42),"")</f>
        <v/>
      </c>
      <c r="AF40" s="44" t="str">
        <f>IF(AND('Mapa final'!$AA$43="Baja",'Mapa final'!$AC$43="Mayor"),CONCATENATE("R5C",'Mapa final'!$Q$43),"")</f>
        <v/>
      </c>
      <c r="AG40" s="40" t="str">
        <f>IF(AND('Mapa final'!$AA$44="Baja",'Mapa final'!$AC$44="Mayor"),CONCATENATE("R5C",'Mapa final'!$Q$44),"")</f>
        <v/>
      </c>
      <c r="AH40" s="41" t="str">
        <f>IF(AND('Mapa final'!$AA$39="Baja",'Mapa final'!$AC$39="Catastrófico"),CONCATENATE("R5C",'Mapa final'!$Q$39),"")</f>
        <v/>
      </c>
      <c r="AI40" s="42" t="str">
        <f>IF(AND('Mapa final'!$AA$40="Baja",'Mapa final'!$AC$40="Catastrófico"),CONCATENATE("R5C",'Mapa final'!$Q$40),"")</f>
        <v/>
      </c>
      <c r="AJ40" s="42" t="str">
        <f>IF(AND('Mapa final'!$AA$41="Baja",'Mapa final'!$AC$41="Catastrófico"),CONCATENATE("R5C",'Mapa final'!$Q$41),"")</f>
        <v/>
      </c>
      <c r="AK40" s="42" t="str">
        <f>IF(AND('Mapa final'!$AA$42="Baja",'Mapa final'!$AC$42="Catastrófico"),CONCATENATE("R5C",'Mapa final'!$Q$42),"")</f>
        <v/>
      </c>
      <c r="AL40" s="42" t="str">
        <f>IF(AND('Mapa final'!$AA$43="Baja",'Mapa final'!$AC$43="Catastrófico"),CONCATENATE("R5C",'Mapa final'!$Q$43),"")</f>
        <v/>
      </c>
      <c r="AM40" s="43" t="str">
        <f>IF(AND('Mapa final'!$AA$44="Baja",'Mapa final'!$AC$44="Catastrófico"),CONCATENATE("R5C",'Mapa final'!$Q$44),"")</f>
        <v/>
      </c>
      <c r="AN40" s="70"/>
      <c r="AO40" s="358"/>
      <c r="AP40" s="359"/>
      <c r="AQ40" s="359"/>
      <c r="AR40" s="359"/>
      <c r="AS40" s="359"/>
      <c r="AT40" s="360"/>
      <c r="AU40" s="70"/>
      <c r="AV40" s="70"/>
      <c r="AW40" s="70"/>
      <c r="AX40" s="70"/>
      <c r="AY40" s="70"/>
      <c r="AZ40" s="70"/>
      <c r="BA40" s="70"/>
      <c r="BB40" s="70"/>
      <c r="BC40" s="70"/>
      <c r="BD40" s="70"/>
      <c r="BE40" s="70"/>
      <c r="BF40" s="70"/>
      <c r="BG40" s="70"/>
      <c r="BH40" s="70"/>
      <c r="BI40" s="70"/>
      <c r="BJ40" s="70"/>
      <c r="BK40" s="70"/>
      <c r="BL40" s="70"/>
      <c r="BM40" s="70"/>
      <c r="BN40" s="70"/>
      <c r="BO40" s="70"/>
      <c r="BP40" s="70"/>
      <c r="BQ40" s="70"/>
      <c r="BR40" s="70"/>
      <c r="BS40" s="70"/>
      <c r="BT40" s="70"/>
      <c r="BU40" s="70"/>
      <c r="BV40" s="70"/>
      <c r="BW40" s="70"/>
      <c r="BX40" s="70"/>
    </row>
    <row r="41" spans="1:80" ht="15" customHeight="1" x14ac:dyDescent="0.25">
      <c r="A41" s="70"/>
      <c r="B41" s="285"/>
      <c r="C41" s="285"/>
      <c r="D41" s="286"/>
      <c r="E41" s="326"/>
      <c r="F41" s="327"/>
      <c r="G41" s="327"/>
      <c r="H41" s="327"/>
      <c r="I41" s="343"/>
      <c r="J41" s="63" t="str">
        <f>IF(AND('Mapa final'!$AA$45="Baja",'Mapa final'!$AC$45="Leve"),CONCATENATE("R6C",'Mapa final'!$Q$45),"")</f>
        <v/>
      </c>
      <c r="K41" s="64" t="str">
        <f>IF(AND('Mapa final'!$AA$46="Baja",'Mapa final'!$AC$46="Leve"),CONCATENATE("R6C",'Mapa final'!$Q$46),"")</f>
        <v/>
      </c>
      <c r="L41" s="64" t="str">
        <f>IF(AND('Mapa final'!$AA$47="Baja",'Mapa final'!$AC$47="Leve"),CONCATENATE("R6C",'Mapa final'!$Q$47),"")</f>
        <v/>
      </c>
      <c r="M41" s="64" t="str">
        <f>IF(AND('Mapa final'!$AA$48="Baja",'Mapa final'!$AC$48="Leve"),CONCATENATE("R6C",'Mapa final'!$Q$48),"")</f>
        <v/>
      </c>
      <c r="N41" s="64" t="str">
        <f>IF(AND('Mapa final'!$AA$49="Baja",'Mapa final'!$AC$49="Leve"),CONCATENATE("R6C",'Mapa final'!$Q$49),"")</f>
        <v/>
      </c>
      <c r="O41" s="65" t="str">
        <f>IF(AND('Mapa final'!$AA$50="Baja",'Mapa final'!$AC$50="Leve"),CONCATENATE("R6C",'Mapa final'!$Q$50),"")</f>
        <v/>
      </c>
      <c r="P41" s="54" t="str">
        <f>IF(AND('Mapa final'!$AA$45="Baja",'Mapa final'!$AC$45="Menor"),CONCATENATE("R6C",'Mapa final'!$Q$45),"")</f>
        <v/>
      </c>
      <c r="Q41" s="55" t="str">
        <f>IF(AND('Mapa final'!$AA$46="Baja",'Mapa final'!$AC$46="Menor"),CONCATENATE("R6C",'Mapa final'!$Q$46),"")</f>
        <v/>
      </c>
      <c r="R41" s="55" t="str">
        <f>IF(AND('Mapa final'!$AA$47="Baja",'Mapa final'!$AC$47="Menor"),CONCATENATE("R6C",'Mapa final'!$Q$47),"")</f>
        <v/>
      </c>
      <c r="S41" s="55" t="str">
        <f>IF(AND('Mapa final'!$AA$48="Baja",'Mapa final'!$AC$48="Menor"),CONCATENATE("R6C",'Mapa final'!$Q$48),"")</f>
        <v/>
      </c>
      <c r="T41" s="55" t="str">
        <f>IF(AND('Mapa final'!$AA$49="Baja",'Mapa final'!$AC$49="Menor"),CONCATENATE("R6C",'Mapa final'!$Q$49),"")</f>
        <v/>
      </c>
      <c r="U41" s="56" t="str">
        <f>IF(AND('Mapa final'!$AA$50="Baja",'Mapa final'!$AC$50="Menor"),CONCATENATE("R6C",'Mapa final'!$Q$50),"")</f>
        <v/>
      </c>
      <c r="V41" s="54" t="str">
        <f>IF(AND('Mapa final'!$AA$45="Baja",'Mapa final'!$AC$45="Moderado"),CONCATENATE("R6C",'Mapa final'!$Q$45),"")</f>
        <v/>
      </c>
      <c r="W41" s="55" t="str">
        <f>IF(AND('Mapa final'!$AA$46="Baja",'Mapa final'!$AC$46="Moderado"),CONCATENATE("R6C",'Mapa final'!$Q$46),"")</f>
        <v/>
      </c>
      <c r="X41" s="55" t="str">
        <f>IF(AND('Mapa final'!$AA$47="Baja",'Mapa final'!$AC$47="Moderado"),CONCATENATE("R6C",'Mapa final'!$Q$47),"")</f>
        <v/>
      </c>
      <c r="Y41" s="55" t="str">
        <f>IF(AND('Mapa final'!$AA$48="Baja",'Mapa final'!$AC$48="Moderado"),CONCATENATE("R6C",'Mapa final'!$Q$48),"")</f>
        <v/>
      </c>
      <c r="Z41" s="55" t="str">
        <f>IF(AND('Mapa final'!$AA$49="Baja",'Mapa final'!$AC$49="Moderado"),CONCATENATE("R6C",'Mapa final'!$Q$49),"")</f>
        <v/>
      </c>
      <c r="AA41" s="56" t="str">
        <f>IF(AND('Mapa final'!$AA$50="Baja",'Mapa final'!$AC$50="Moderado"),CONCATENATE("R6C",'Mapa final'!$Q$50),"")</f>
        <v/>
      </c>
      <c r="AB41" s="38" t="str">
        <f>IF(AND('Mapa final'!$AA$45="Baja",'Mapa final'!$AC$45="Mayor"),CONCATENATE("R6C",'Mapa final'!$Q$45),"")</f>
        <v/>
      </c>
      <c r="AC41" s="39" t="str">
        <f>IF(AND('Mapa final'!$AA$46="Baja",'Mapa final'!$AC$46="Mayor"),CONCATENATE("R6C",'Mapa final'!$Q$46),"")</f>
        <v/>
      </c>
      <c r="AD41" s="44" t="str">
        <f>IF(AND('Mapa final'!$AA$47="Baja",'Mapa final'!$AC$47="Mayor"),CONCATENATE("R6C",'Mapa final'!$Q$47),"")</f>
        <v/>
      </c>
      <c r="AE41" s="44" t="str">
        <f>IF(AND('Mapa final'!$AA$48="Baja",'Mapa final'!$AC$48="Mayor"),CONCATENATE("R6C",'Mapa final'!$Q$48),"")</f>
        <v/>
      </c>
      <c r="AF41" s="44" t="str">
        <f>IF(AND('Mapa final'!$AA$49="Baja",'Mapa final'!$AC$49="Mayor"),CONCATENATE("R6C",'Mapa final'!$Q$49),"")</f>
        <v/>
      </c>
      <c r="AG41" s="40" t="str">
        <f>IF(AND('Mapa final'!$AA$50="Baja",'Mapa final'!$AC$50="Mayor"),CONCATENATE("R6C",'Mapa final'!$Q$50),"")</f>
        <v/>
      </c>
      <c r="AH41" s="41" t="str">
        <f>IF(AND('Mapa final'!$AA$45="Baja",'Mapa final'!$AC$45="Catastrófico"),CONCATENATE("R6C",'Mapa final'!$Q$45),"")</f>
        <v/>
      </c>
      <c r="AI41" s="42" t="str">
        <f>IF(AND('Mapa final'!$AA$46="Baja",'Mapa final'!$AC$46="Catastrófico"),CONCATENATE("R6C",'Mapa final'!$Q$46),"")</f>
        <v/>
      </c>
      <c r="AJ41" s="42" t="str">
        <f>IF(AND('Mapa final'!$AA$47="Baja",'Mapa final'!$AC$47="Catastrófico"),CONCATENATE("R6C",'Mapa final'!$Q$47),"")</f>
        <v/>
      </c>
      <c r="AK41" s="42" t="str">
        <f>IF(AND('Mapa final'!$AA$48="Baja",'Mapa final'!$AC$48="Catastrófico"),CONCATENATE("R6C",'Mapa final'!$Q$48),"")</f>
        <v/>
      </c>
      <c r="AL41" s="42" t="str">
        <f>IF(AND('Mapa final'!$AA$49="Baja",'Mapa final'!$AC$49="Catastrófico"),CONCATENATE("R6C",'Mapa final'!$Q$49),"")</f>
        <v/>
      </c>
      <c r="AM41" s="43" t="str">
        <f>IF(AND('Mapa final'!$AA$50="Baja",'Mapa final'!$AC$50="Catastrófico"),CONCATENATE("R6C",'Mapa final'!$Q$50),"")</f>
        <v/>
      </c>
      <c r="AN41" s="70"/>
      <c r="AO41" s="358"/>
      <c r="AP41" s="359"/>
      <c r="AQ41" s="359"/>
      <c r="AR41" s="359"/>
      <c r="AS41" s="359"/>
      <c r="AT41" s="360"/>
      <c r="AU41" s="70"/>
      <c r="AV41" s="70"/>
      <c r="AW41" s="70"/>
      <c r="AX41" s="70"/>
      <c r="AY41" s="70"/>
      <c r="AZ41" s="70"/>
      <c r="BA41" s="70"/>
      <c r="BB41" s="70"/>
      <c r="BC41" s="70"/>
      <c r="BD41" s="70"/>
      <c r="BE41" s="70"/>
      <c r="BF41" s="70"/>
      <c r="BG41" s="70"/>
      <c r="BH41" s="70"/>
      <c r="BI41" s="70"/>
      <c r="BJ41" s="70"/>
      <c r="BK41" s="70"/>
      <c r="BL41" s="70"/>
      <c r="BM41" s="70"/>
      <c r="BN41" s="70"/>
      <c r="BO41" s="70"/>
      <c r="BP41" s="70"/>
      <c r="BQ41" s="70"/>
      <c r="BR41" s="70"/>
      <c r="BS41" s="70"/>
      <c r="BT41" s="70"/>
      <c r="BU41" s="70"/>
      <c r="BV41" s="70"/>
      <c r="BW41" s="70"/>
      <c r="BX41" s="70"/>
    </row>
    <row r="42" spans="1:80" ht="15" customHeight="1" x14ac:dyDescent="0.25">
      <c r="A42" s="70"/>
      <c r="B42" s="285"/>
      <c r="C42" s="285"/>
      <c r="D42" s="286"/>
      <c r="E42" s="326"/>
      <c r="F42" s="327"/>
      <c r="G42" s="327"/>
      <c r="H42" s="327"/>
      <c r="I42" s="343"/>
      <c r="J42" s="63" t="str">
        <f>IF(AND('Mapa final'!$AA$51="Baja",'Mapa final'!$AC$51="Leve"),CONCATENATE("R7C",'Mapa final'!$Q$51),"")</f>
        <v/>
      </c>
      <c r="K42" s="64" t="str">
        <f>IF(AND('Mapa final'!$AA$52="Baja",'Mapa final'!$AC$52="Leve"),CONCATENATE("R7C",'Mapa final'!$Q$52),"")</f>
        <v/>
      </c>
      <c r="L42" s="64" t="str">
        <f>IF(AND('Mapa final'!$AA$53="Baja",'Mapa final'!$AC$53="Leve"),CONCATENATE("R7C",'Mapa final'!$Q$53),"")</f>
        <v/>
      </c>
      <c r="M42" s="64" t="str">
        <f>IF(AND('Mapa final'!$AA$54="Baja",'Mapa final'!$AC$54="Leve"),CONCATENATE("R7C",'Mapa final'!$Q$54),"")</f>
        <v/>
      </c>
      <c r="N42" s="64" t="str">
        <f>IF(AND('Mapa final'!$AA$55="Baja",'Mapa final'!$AC$55="Leve"),CONCATENATE("R7C",'Mapa final'!$Q$55),"")</f>
        <v/>
      </c>
      <c r="O42" s="65" t="str">
        <f>IF(AND('Mapa final'!$AA$56="Baja",'Mapa final'!$AC$56="Leve"),CONCATENATE("R7C",'Mapa final'!$Q$56),"")</f>
        <v/>
      </c>
      <c r="P42" s="54" t="str">
        <f>IF(AND('Mapa final'!$AA$51="Baja",'Mapa final'!$AC$51="Menor"),CONCATENATE("R7C",'Mapa final'!$Q$51),"")</f>
        <v/>
      </c>
      <c r="Q42" s="55" t="str">
        <f>IF(AND('Mapa final'!$AA$52="Baja",'Mapa final'!$AC$52="Menor"),CONCATENATE("R7C",'Mapa final'!$Q$52),"")</f>
        <v/>
      </c>
      <c r="R42" s="55" t="str">
        <f>IF(AND('Mapa final'!$AA$53="Baja",'Mapa final'!$AC$53="Menor"),CONCATENATE("R7C",'Mapa final'!$Q$53),"")</f>
        <v/>
      </c>
      <c r="S42" s="55" t="str">
        <f>IF(AND('Mapa final'!$AA$54="Baja",'Mapa final'!$AC$54="Menor"),CONCATENATE("R7C",'Mapa final'!$Q$54),"")</f>
        <v/>
      </c>
      <c r="T42" s="55" t="str">
        <f>IF(AND('Mapa final'!$AA$55="Baja",'Mapa final'!$AC$55="Menor"),CONCATENATE("R7C",'Mapa final'!$Q$55),"")</f>
        <v/>
      </c>
      <c r="U42" s="56" t="str">
        <f>IF(AND('Mapa final'!$AA$56="Baja",'Mapa final'!$AC$56="Menor"),CONCATENATE("R7C",'Mapa final'!$Q$56),"")</f>
        <v/>
      </c>
      <c r="V42" s="54" t="str">
        <f>IF(AND('Mapa final'!$AA$51="Baja",'Mapa final'!$AC$51="Moderado"),CONCATENATE("R7C",'Mapa final'!$Q$51),"")</f>
        <v/>
      </c>
      <c r="W42" s="55" t="str">
        <f>IF(AND('Mapa final'!$AA$52="Baja",'Mapa final'!$AC$52="Moderado"),CONCATENATE("R7C",'Mapa final'!$Q$52),"")</f>
        <v/>
      </c>
      <c r="X42" s="55" t="str">
        <f>IF(AND('Mapa final'!$AA$53="Baja",'Mapa final'!$AC$53="Moderado"),CONCATENATE("R7C",'Mapa final'!$Q$53),"")</f>
        <v/>
      </c>
      <c r="Y42" s="55" t="str">
        <f>IF(AND('Mapa final'!$AA$54="Baja",'Mapa final'!$AC$54="Moderado"),CONCATENATE("R7C",'Mapa final'!$Q$54),"")</f>
        <v/>
      </c>
      <c r="Z42" s="55" t="str">
        <f>IF(AND('Mapa final'!$AA$55="Baja",'Mapa final'!$AC$55="Moderado"),CONCATENATE("R7C",'Mapa final'!$Q$55),"")</f>
        <v/>
      </c>
      <c r="AA42" s="56" t="str">
        <f>IF(AND('Mapa final'!$AA$56="Baja",'Mapa final'!$AC$56="Moderado"),CONCATENATE("R7C",'Mapa final'!$Q$56),"")</f>
        <v/>
      </c>
      <c r="AB42" s="38" t="str">
        <f>IF(AND('Mapa final'!$AA$51="Baja",'Mapa final'!$AC$51="Mayor"),CONCATENATE("R7C",'Mapa final'!$Q$51),"")</f>
        <v/>
      </c>
      <c r="AC42" s="39" t="str">
        <f>IF(AND('Mapa final'!$AA$52="Baja",'Mapa final'!$AC$52="Mayor"),CONCATENATE("R7C",'Mapa final'!$Q$52),"")</f>
        <v/>
      </c>
      <c r="AD42" s="44" t="str">
        <f>IF(AND('Mapa final'!$AA$53="Baja",'Mapa final'!$AC$53="Mayor"),CONCATENATE("R7C",'Mapa final'!$Q$53),"")</f>
        <v/>
      </c>
      <c r="AE42" s="44" t="str">
        <f>IF(AND('Mapa final'!$AA$54="Baja",'Mapa final'!$AC$54="Mayor"),CONCATENATE("R7C",'Mapa final'!$Q$54),"")</f>
        <v/>
      </c>
      <c r="AF42" s="44" t="str">
        <f>IF(AND('Mapa final'!$AA$55="Baja",'Mapa final'!$AC$55="Mayor"),CONCATENATE("R7C",'Mapa final'!$Q$55),"")</f>
        <v/>
      </c>
      <c r="AG42" s="40" t="str">
        <f>IF(AND('Mapa final'!$AA$56="Baja",'Mapa final'!$AC$56="Mayor"),CONCATENATE("R7C",'Mapa final'!$Q$56),"")</f>
        <v/>
      </c>
      <c r="AH42" s="41" t="str">
        <f>IF(AND('Mapa final'!$AA$51="Baja",'Mapa final'!$AC$51="Catastrófico"),CONCATENATE("R7C",'Mapa final'!$Q$51),"")</f>
        <v/>
      </c>
      <c r="AI42" s="42" t="str">
        <f>IF(AND('Mapa final'!$AA$52="Baja",'Mapa final'!$AC$52="Catastrófico"),CONCATENATE("R7C",'Mapa final'!$Q$52),"")</f>
        <v/>
      </c>
      <c r="AJ42" s="42" t="str">
        <f>IF(AND('Mapa final'!$AA$53="Baja",'Mapa final'!$AC$53="Catastrófico"),CONCATENATE("R7C",'Mapa final'!$Q$53),"")</f>
        <v/>
      </c>
      <c r="AK42" s="42" t="str">
        <f>IF(AND('Mapa final'!$AA$54="Baja",'Mapa final'!$AC$54="Catastrófico"),CONCATENATE("R7C",'Mapa final'!$Q$54),"")</f>
        <v/>
      </c>
      <c r="AL42" s="42" t="str">
        <f>IF(AND('Mapa final'!$AA$55="Baja",'Mapa final'!$AC$55="Catastrófico"),CONCATENATE("R7C",'Mapa final'!$Q$55),"")</f>
        <v/>
      </c>
      <c r="AM42" s="43" t="str">
        <f>IF(AND('Mapa final'!$AA$56="Baja",'Mapa final'!$AC$56="Catastrófico"),CONCATENATE("R7C",'Mapa final'!$Q$56),"")</f>
        <v/>
      </c>
      <c r="AN42" s="70"/>
      <c r="AO42" s="358"/>
      <c r="AP42" s="359"/>
      <c r="AQ42" s="359"/>
      <c r="AR42" s="359"/>
      <c r="AS42" s="359"/>
      <c r="AT42" s="360"/>
      <c r="AU42" s="70"/>
      <c r="AV42" s="70"/>
      <c r="AW42" s="70"/>
      <c r="AX42" s="70"/>
      <c r="AY42" s="70"/>
      <c r="AZ42" s="70"/>
      <c r="BA42" s="70"/>
      <c r="BB42" s="70"/>
      <c r="BC42" s="70"/>
      <c r="BD42" s="70"/>
      <c r="BE42" s="70"/>
      <c r="BF42" s="70"/>
      <c r="BG42" s="70"/>
      <c r="BH42" s="70"/>
      <c r="BI42" s="70"/>
      <c r="BJ42" s="70"/>
      <c r="BK42" s="70"/>
      <c r="BL42" s="70"/>
      <c r="BM42" s="70"/>
      <c r="BN42" s="70"/>
      <c r="BO42" s="70"/>
      <c r="BP42" s="70"/>
      <c r="BQ42" s="70"/>
      <c r="BR42" s="70"/>
      <c r="BS42" s="70"/>
      <c r="BT42" s="70"/>
      <c r="BU42" s="70"/>
      <c r="BV42" s="70"/>
      <c r="BW42" s="70"/>
      <c r="BX42" s="70"/>
    </row>
    <row r="43" spans="1:80" ht="15" customHeight="1" x14ac:dyDescent="0.25">
      <c r="A43" s="70"/>
      <c r="B43" s="285"/>
      <c r="C43" s="285"/>
      <c r="D43" s="286"/>
      <c r="E43" s="326"/>
      <c r="F43" s="327"/>
      <c r="G43" s="327"/>
      <c r="H43" s="327"/>
      <c r="I43" s="343"/>
      <c r="J43" s="63" t="str">
        <f>IF(AND('Mapa final'!$AA$57="Baja",'Mapa final'!$AC$57="Leve"),CONCATENATE("R8C",'Mapa final'!$Q$57),"")</f>
        <v/>
      </c>
      <c r="K43" s="64" t="str">
        <f>IF(AND('Mapa final'!$AA$58="Baja",'Mapa final'!$AC$58="Leve"),CONCATENATE("R8C",'Mapa final'!$Q$58),"")</f>
        <v/>
      </c>
      <c r="L43" s="64" t="str">
        <f>IF(AND('Mapa final'!$AA$59="Baja",'Mapa final'!$AC$59="Leve"),CONCATENATE("R8C",'Mapa final'!$Q$59),"")</f>
        <v/>
      </c>
      <c r="M43" s="64" t="str">
        <f>IF(AND('Mapa final'!$AA$60="Baja",'Mapa final'!$AC$60="Leve"),CONCATENATE("R8C",'Mapa final'!$Q$60),"")</f>
        <v/>
      </c>
      <c r="N43" s="64" t="str">
        <f>IF(AND('Mapa final'!$AA$61="Baja",'Mapa final'!$AC$61="Leve"),CONCATENATE("R8C",'Mapa final'!$Q$61),"")</f>
        <v/>
      </c>
      <c r="O43" s="65" t="str">
        <f>IF(AND('Mapa final'!$AA$62="Baja",'Mapa final'!$AC$62="Leve"),CONCATENATE("R8C",'Mapa final'!$Q$62),"")</f>
        <v/>
      </c>
      <c r="P43" s="54" t="str">
        <f>IF(AND('Mapa final'!$AA$57="Baja",'Mapa final'!$AC$57="Menor"),CONCATENATE("R8C",'Mapa final'!$Q$57),"")</f>
        <v/>
      </c>
      <c r="Q43" s="55" t="str">
        <f>IF(AND('Mapa final'!$AA$58="Baja",'Mapa final'!$AC$58="Menor"),CONCATENATE("R8C",'Mapa final'!$Q$58),"")</f>
        <v/>
      </c>
      <c r="R43" s="55" t="str">
        <f>IF(AND('Mapa final'!$AA$59="Baja",'Mapa final'!$AC$59="Menor"),CONCATENATE("R8C",'Mapa final'!$Q$59),"")</f>
        <v/>
      </c>
      <c r="S43" s="55" t="str">
        <f>IF(AND('Mapa final'!$AA$60="Baja",'Mapa final'!$AC$60="Menor"),CONCATENATE("R8C",'Mapa final'!$Q$60),"")</f>
        <v/>
      </c>
      <c r="T43" s="55" t="str">
        <f>IF(AND('Mapa final'!$AA$61="Baja",'Mapa final'!$AC$61="Menor"),CONCATENATE("R8C",'Mapa final'!$Q$61),"")</f>
        <v/>
      </c>
      <c r="U43" s="56" t="str">
        <f>IF(AND('Mapa final'!$AA$62="Baja",'Mapa final'!$AC$62="Menor"),CONCATENATE("R8C",'Mapa final'!$Q$62),"")</f>
        <v/>
      </c>
      <c r="V43" s="54" t="str">
        <f>IF(AND('Mapa final'!$AA$57="Baja",'Mapa final'!$AC$57="Moderado"),CONCATENATE("R8C",'Mapa final'!$Q$57),"")</f>
        <v/>
      </c>
      <c r="W43" s="55" t="str">
        <f>IF(AND('Mapa final'!$AA$58="Baja",'Mapa final'!$AC$58="Moderado"),CONCATENATE("R8C",'Mapa final'!$Q$58),"")</f>
        <v/>
      </c>
      <c r="X43" s="55" t="str">
        <f>IF(AND('Mapa final'!$AA$59="Baja",'Mapa final'!$AC$59="Moderado"),CONCATENATE("R8C",'Mapa final'!$Q$59),"")</f>
        <v/>
      </c>
      <c r="Y43" s="55" t="str">
        <f>IF(AND('Mapa final'!$AA$60="Baja",'Mapa final'!$AC$60="Moderado"),CONCATENATE("R8C",'Mapa final'!$Q$60),"")</f>
        <v/>
      </c>
      <c r="Z43" s="55" t="str">
        <f>IF(AND('Mapa final'!$AA$61="Baja",'Mapa final'!$AC$61="Moderado"),CONCATENATE("R8C",'Mapa final'!$Q$61),"")</f>
        <v/>
      </c>
      <c r="AA43" s="56" t="str">
        <f>IF(AND('Mapa final'!$AA$62="Baja",'Mapa final'!$AC$62="Moderado"),CONCATENATE("R8C",'Mapa final'!$Q$62),"")</f>
        <v/>
      </c>
      <c r="AB43" s="38" t="str">
        <f>IF(AND('Mapa final'!$AA$57="Baja",'Mapa final'!$AC$57="Mayor"),CONCATENATE("R8C",'Mapa final'!$Q$57),"")</f>
        <v/>
      </c>
      <c r="AC43" s="39" t="str">
        <f>IF(AND('Mapa final'!$AA$58="Baja",'Mapa final'!$AC$58="Mayor"),CONCATENATE("R8C",'Mapa final'!$Q$58),"")</f>
        <v/>
      </c>
      <c r="AD43" s="44" t="str">
        <f>IF(AND('Mapa final'!$AA$59="Baja",'Mapa final'!$AC$59="Mayor"),CONCATENATE("R8C",'Mapa final'!$Q$59),"")</f>
        <v/>
      </c>
      <c r="AE43" s="44" t="str">
        <f>IF(AND('Mapa final'!$AA$60="Baja",'Mapa final'!$AC$60="Mayor"),CONCATENATE("R8C",'Mapa final'!$Q$60),"")</f>
        <v/>
      </c>
      <c r="AF43" s="44" t="str">
        <f>IF(AND('Mapa final'!$AA$61="Baja",'Mapa final'!$AC$61="Mayor"),CONCATENATE("R8C",'Mapa final'!$Q$61),"")</f>
        <v/>
      </c>
      <c r="AG43" s="40" t="str">
        <f>IF(AND('Mapa final'!$AA$62="Baja",'Mapa final'!$AC$62="Mayor"),CONCATENATE("R8C",'Mapa final'!$Q$62),"")</f>
        <v/>
      </c>
      <c r="AH43" s="41" t="str">
        <f>IF(AND('Mapa final'!$AA$57="Baja",'Mapa final'!$AC$57="Catastrófico"),CONCATENATE("R8C",'Mapa final'!$Q$57),"")</f>
        <v/>
      </c>
      <c r="AI43" s="42" t="str">
        <f>IF(AND('Mapa final'!$AA$58="Baja",'Mapa final'!$AC$58="Catastrófico"),CONCATENATE("R8C",'Mapa final'!$Q$58),"")</f>
        <v/>
      </c>
      <c r="AJ43" s="42" t="str">
        <f>IF(AND('Mapa final'!$AA$59="Baja",'Mapa final'!$AC$59="Catastrófico"),CONCATENATE("R8C",'Mapa final'!$Q$59),"")</f>
        <v/>
      </c>
      <c r="AK43" s="42" t="str">
        <f>IF(AND('Mapa final'!$AA$60="Baja",'Mapa final'!$AC$60="Catastrófico"),CONCATENATE("R8C",'Mapa final'!$Q$60),"")</f>
        <v/>
      </c>
      <c r="AL43" s="42" t="str">
        <f>IF(AND('Mapa final'!$AA$61="Baja",'Mapa final'!$AC$61="Catastrófico"),CONCATENATE("R8C",'Mapa final'!$Q$61),"")</f>
        <v/>
      </c>
      <c r="AM43" s="43" t="str">
        <f>IF(AND('Mapa final'!$AA$62="Baja",'Mapa final'!$AC$62="Catastrófico"),CONCATENATE("R8C",'Mapa final'!$Q$62),"")</f>
        <v/>
      </c>
      <c r="AN43" s="70"/>
      <c r="AO43" s="358"/>
      <c r="AP43" s="359"/>
      <c r="AQ43" s="359"/>
      <c r="AR43" s="359"/>
      <c r="AS43" s="359"/>
      <c r="AT43" s="360"/>
      <c r="AU43" s="70"/>
      <c r="AV43" s="70"/>
      <c r="AW43" s="70"/>
      <c r="AX43" s="70"/>
      <c r="AY43" s="70"/>
      <c r="AZ43" s="70"/>
      <c r="BA43" s="70"/>
      <c r="BB43" s="70"/>
      <c r="BC43" s="70"/>
      <c r="BD43" s="70"/>
      <c r="BE43" s="70"/>
      <c r="BF43" s="70"/>
      <c r="BG43" s="70"/>
      <c r="BH43" s="70"/>
      <c r="BI43" s="70"/>
      <c r="BJ43" s="70"/>
      <c r="BK43" s="70"/>
      <c r="BL43" s="70"/>
      <c r="BM43" s="70"/>
      <c r="BN43" s="70"/>
      <c r="BO43" s="70"/>
      <c r="BP43" s="70"/>
      <c r="BQ43" s="70"/>
      <c r="BR43" s="70"/>
      <c r="BS43" s="70"/>
      <c r="BT43" s="70"/>
      <c r="BU43" s="70"/>
      <c r="BV43" s="70"/>
      <c r="BW43" s="70"/>
      <c r="BX43" s="70"/>
    </row>
    <row r="44" spans="1:80" ht="15" customHeight="1" x14ac:dyDescent="0.25">
      <c r="A44" s="70"/>
      <c r="B44" s="285"/>
      <c r="C44" s="285"/>
      <c r="D44" s="286"/>
      <c r="E44" s="326"/>
      <c r="F44" s="327"/>
      <c r="G44" s="327"/>
      <c r="H44" s="327"/>
      <c r="I44" s="343"/>
      <c r="J44" s="63" t="str">
        <f>IF(AND('Mapa final'!$AA$63="Baja",'Mapa final'!$AC$63="Leve"),CONCATENATE("R9C",'Mapa final'!$Q$63),"")</f>
        <v/>
      </c>
      <c r="K44" s="64" t="str">
        <f>IF(AND('Mapa final'!$AA$64="Baja",'Mapa final'!$AC$64="Leve"),CONCATENATE("R9C",'Mapa final'!$Q$64),"")</f>
        <v/>
      </c>
      <c r="L44" s="64" t="str">
        <f>IF(AND('Mapa final'!$AA$65="Baja",'Mapa final'!$AC$65="Leve"),CONCATENATE("R9C",'Mapa final'!$Q$65),"")</f>
        <v/>
      </c>
      <c r="M44" s="64" t="str">
        <f>IF(AND('Mapa final'!$AA$66="Baja",'Mapa final'!$AC$66="Leve"),CONCATENATE("R9C",'Mapa final'!$Q$66),"")</f>
        <v/>
      </c>
      <c r="N44" s="64" t="str">
        <f>IF(AND('Mapa final'!$AA$67="Baja",'Mapa final'!$AC$67="Leve"),CONCATENATE("R9C",'Mapa final'!$Q$67),"")</f>
        <v/>
      </c>
      <c r="O44" s="65" t="str">
        <f>IF(AND('Mapa final'!$AA$68="Baja",'Mapa final'!$AC$68="Leve"),CONCATENATE("R9C",'Mapa final'!$Q$68),"")</f>
        <v/>
      </c>
      <c r="P44" s="54" t="str">
        <f>IF(AND('Mapa final'!$AA$63="Baja",'Mapa final'!$AC$63="Menor"),CONCATENATE("R9C",'Mapa final'!$Q$63),"")</f>
        <v/>
      </c>
      <c r="Q44" s="55" t="str">
        <f>IF(AND('Mapa final'!$AA$64="Baja",'Mapa final'!$AC$64="Menor"),CONCATENATE("R9C",'Mapa final'!$Q$64),"")</f>
        <v/>
      </c>
      <c r="R44" s="55" t="str">
        <f>IF(AND('Mapa final'!$AA$65="Baja",'Mapa final'!$AC$65="Menor"),CONCATENATE("R9C",'Mapa final'!$Q$65),"")</f>
        <v/>
      </c>
      <c r="S44" s="55" t="str">
        <f>IF(AND('Mapa final'!$AA$66="Baja",'Mapa final'!$AC$66="Menor"),CONCATENATE("R9C",'Mapa final'!$Q$66),"")</f>
        <v/>
      </c>
      <c r="T44" s="55" t="str">
        <f>IF(AND('Mapa final'!$AA$67="Baja",'Mapa final'!$AC$67="Menor"),CONCATENATE("R9C",'Mapa final'!$Q$67),"")</f>
        <v/>
      </c>
      <c r="U44" s="56" t="str">
        <f>IF(AND('Mapa final'!$AA$68="Baja",'Mapa final'!$AC$68="Menor"),CONCATENATE("R9C",'Mapa final'!$Q$68),"")</f>
        <v/>
      </c>
      <c r="V44" s="54" t="str">
        <f>IF(AND('Mapa final'!$AA$63="Baja",'Mapa final'!$AC$63="Moderado"),CONCATENATE("R9C",'Mapa final'!$Q$63),"")</f>
        <v/>
      </c>
      <c r="W44" s="55" t="str">
        <f>IF(AND('Mapa final'!$AA$64="Baja",'Mapa final'!$AC$64="Moderado"),CONCATENATE("R9C",'Mapa final'!$Q$64),"")</f>
        <v/>
      </c>
      <c r="X44" s="55" t="str">
        <f>IF(AND('Mapa final'!$AA$65="Baja",'Mapa final'!$AC$65="Moderado"),CONCATENATE("R9C",'Mapa final'!$Q$65),"")</f>
        <v/>
      </c>
      <c r="Y44" s="55" t="str">
        <f>IF(AND('Mapa final'!$AA$66="Baja",'Mapa final'!$AC$66="Moderado"),CONCATENATE("R9C",'Mapa final'!$Q$66),"")</f>
        <v/>
      </c>
      <c r="Z44" s="55" t="str">
        <f>IF(AND('Mapa final'!$AA$67="Baja",'Mapa final'!$AC$67="Moderado"),CONCATENATE("R9C",'Mapa final'!$Q$67),"")</f>
        <v/>
      </c>
      <c r="AA44" s="56" t="str">
        <f>IF(AND('Mapa final'!$AA$68="Baja",'Mapa final'!$AC$68="Moderado"),CONCATENATE("R9C",'Mapa final'!$Q$68),"")</f>
        <v/>
      </c>
      <c r="AB44" s="38" t="str">
        <f>IF(AND('Mapa final'!$AA$63="Baja",'Mapa final'!$AC$63="Mayor"),CONCATENATE("R9C",'Mapa final'!$Q$63),"")</f>
        <v/>
      </c>
      <c r="AC44" s="39" t="str">
        <f>IF(AND('Mapa final'!$AA$64="Baja",'Mapa final'!$AC$64="Mayor"),CONCATENATE("R9C",'Mapa final'!$Q$64),"")</f>
        <v/>
      </c>
      <c r="AD44" s="44" t="str">
        <f>IF(AND('Mapa final'!$AA$65="Baja",'Mapa final'!$AC$65="Mayor"),CONCATENATE("R9C",'Mapa final'!$Q$65),"")</f>
        <v/>
      </c>
      <c r="AE44" s="44" t="str">
        <f>IF(AND('Mapa final'!$AA$66="Baja",'Mapa final'!$AC$66="Mayor"),CONCATENATE("R9C",'Mapa final'!$Q$66),"")</f>
        <v/>
      </c>
      <c r="AF44" s="44" t="str">
        <f>IF(AND('Mapa final'!$AA$67="Baja",'Mapa final'!$AC$67="Mayor"),CONCATENATE("R9C",'Mapa final'!$Q$67),"")</f>
        <v/>
      </c>
      <c r="AG44" s="40" t="str">
        <f>IF(AND('Mapa final'!$AA$68="Baja",'Mapa final'!$AC$68="Mayor"),CONCATENATE("R9C",'Mapa final'!$Q$68),"")</f>
        <v/>
      </c>
      <c r="AH44" s="41" t="str">
        <f>IF(AND('Mapa final'!$AA$63="Baja",'Mapa final'!$AC$63="Catastrófico"),CONCATENATE("R9C",'Mapa final'!$Q$63),"")</f>
        <v/>
      </c>
      <c r="AI44" s="42" t="str">
        <f>IF(AND('Mapa final'!$AA$64="Baja",'Mapa final'!$AC$64="Catastrófico"),CONCATENATE("R9C",'Mapa final'!$Q$64),"")</f>
        <v/>
      </c>
      <c r="AJ44" s="42" t="str">
        <f>IF(AND('Mapa final'!$AA$65="Baja",'Mapa final'!$AC$65="Catastrófico"),CONCATENATE("R9C",'Mapa final'!$Q$65),"")</f>
        <v/>
      </c>
      <c r="AK44" s="42" t="str">
        <f>IF(AND('Mapa final'!$AA$66="Baja",'Mapa final'!$AC$66="Catastrófico"),CONCATENATE("R9C",'Mapa final'!$Q$66),"")</f>
        <v/>
      </c>
      <c r="AL44" s="42" t="str">
        <f>IF(AND('Mapa final'!$AA$67="Baja",'Mapa final'!$AC$67="Catastrófico"),CONCATENATE("R9C",'Mapa final'!$Q$67),"")</f>
        <v/>
      </c>
      <c r="AM44" s="43" t="str">
        <f>IF(AND('Mapa final'!$AA$68="Baja",'Mapa final'!$AC$68="Catastrófico"),CONCATENATE("R9C",'Mapa final'!$Q$68),"")</f>
        <v/>
      </c>
      <c r="AN44" s="70"/>
      <c r="AO44" s="358"/>
      <c r="AP44" s="359"/>
      <c r="AQ44" s="359"/>
      <c r="AR44" s="359"/>
      <c r="AS44" s="359"/>
      <c r="AT44" s="360"/>
      <c r="AU44" s="70"/>
      <c r="AV44" s="70"/>
      <c r="AW44" s="70"/>
      <c r="AX44" s="70"/>
      <c r="AY44" s="70"/>
      <c r="AZ44" s="70"/>
      <c r="BA44" s="70"/>
      <c r="BB44" s="70"/>
      <c r="BC44" s="70"/>
      <c r="BD44" s="70"/>
      <c r="BE44" s="70"/>
      <c r="BF44" s="70"/>
      <c r="BG44" s="70"/>
      <c r="BH44" s="70"/>
      <c r="BI44" s="70"/>
      <c r="BJ44" s="70"/>
      <c r="BK44" s="70"/>
      <c r="BL44" s="70"/>
      <c r="BM44" s="70"/>
      <c r="BN44" s="70"/>
      <c r="BO44" s="70"/>
      <c r="BP44" s="70"/>
      <c r="BQ44" s="70"/>
      <c r="BR44" s="70"/>
      <c r="BS44" s="70"/>
      <c r="BT44" s="70"/>
      <c r="BU44" s="70"/>
      <c r="BV44" s="70"/>
      <c r="BW44" s="70"/>
      <c r="BX44" s="70"/>
    </row>
    <row r="45" spans="1:80" ht="15.75" customHeight="1" thickBot="1" x14ac:dyDescent="0.3">
      <c r="A45" s="70"/>
      <c r="B45" s="285"/>
      <c r="C45" s="285"/>
      <c r="D45" s="286"/>
      <c r="E45" s="329"/>
      <c r="F45" s="330"/>
      <c r="G45" s="330"/>
      <c r="H45" s="330"/>
      <c r="I45" s="330"/>
      <c r="J45" s="66" t="str">
        <f>IF(AND('Mapa final'!$AA$69="Baja",'Mapa final'!$AC$69="Leve"),CONCATENATE("R10C",'Mapa final'!$Q$69),"")</f>
        <v/>
      </c>
      <c r="K45" s="67" t="str">
        <f>IF(AND('Mapa final'!$AA$70="Baja",'Mapa final'!$AC$70="Leve"),CONCATENATE("R10C",'Mapa final'!$Q$70),"")</f>
        <v/>
      </c>
      <c r="L45" s="67" t="str">
        <f>IF(AND('Mapa final'!$AA$71="Baja",'Mapa final'!$AC$71="Leve"),CONCATENATE("R10C",'Mapa final'!$Q$71),"")</f>
        <v/>
      </c>
      <c r="M45" s="67" t="str">
        <f>IF(AND('Mapa final'!$AA$72="Baja",'Mapa final'!$AC$72="Leve"),CONCATENATE("R10C",'Mapa final'!$Q$72),"")</f>
        <v/>
      </c>
      <c r="N45" s="67" t="str">
        <f>IF(AND('Mapa final'!$AA$73="Baja",'Mapa final'!$AC$73="Leve"),CONCATENATE("R10C",'Mapa final'!$Q$73),"")</f>
        <v/>
      </c>
      <c r="O45" s="68" t="str">
        <f>IF(AND('Mapa final'!$AA$74="Baja",'Mapa final'!$AC$74="Leve"),CONCATENATE("R10C",'Mapa final'!$Q$74),"")</f>
        <v/>
      </c>
      <c r="P45" s="54" t="str">
        <f>IF(AND('Mapa final'!$AA$69="Baja",'Mapa final'!$AC$69="Menor"),CONCATENATE("R10C",'Mapa final'!$Q$69),"")</f>
        <v/>
      </c>
      <c r="Q45" s="55" t="str">
        <f>IF(AND('Mapa final'!$AA$70="Baja",'Mapa final'!$AC$70="Menor"),CONCATENATE("R10C",'Mapa final'!$Q$70),"")</f>
        <v/>
      </c>
      <c r="R45" s="55" t="str">
        <f>IF(AND('Mapa final'!$AA$71="Baja",'Mapa final'!$AC$71="Menor"),CONCATENATE("R10C",'Mapa final'!$Q$71),"")</f>
        <v/>
      </c>
      <c r="S45" s="55" t="str">
        <f>IF(AND('Mapa final'!$AA$72="Baja",'Mapa final'!$AC$72="Menor"),CONCATENATE("R10C",'Mapa final'!$Q$72),"")</f>
        <v/>
      </c>
      <c r="T45" s="55" t="str">
        <f>IF(AND('Mapa final'!$AA$73="Baja",'Mapa final'!$AC$73="Menor"),CONCATENATE("R10C",'Mapa final'!$Q$73),"")</f>
        <v/>
      </c>
      <c r="U45" s="56" t="str">
        <f>IF(AND('Mapa final'!$AA$74="Baja",'Mapa final'!$AC$74="Menor"),CONCATENATE("R10C",'Mapa final'!$Q$74),"")</f>
        <v/>
      </c>
      <c r="V45" s="57" t="str">
        <f>IF(AND('Mapa final'!$AA$69="Baja",'Mapa final'!$AC$69="Moderado"),CONCATENATE("R10C",'Mapa final'!$Q$69),"")</f>
        <v/>
      </c>
      <c r="W45" s="58" t="str">
        <f>IF(AND('Mapa final'!$AA$70="Baja",'Mapa final'!$AC$70="Moderado"),CONCATENATE("R10C",'Mapa final'!$Q$70),"")</f>
        <v/>
      </c>
      <c r="X45" s="58" t="str">
        <f>IF(AND('Mapa final'!$AA$71="Baja",'Mapa final'!$AC$71="Moderado"),CONCATENATE("R10C",'Mapa final'!$Q$71),"")</f>
        <v/>
      </c>
      <c r="Y45" s="58" t="str">
        <f>IF(AND('Mapa final'!$AA$72="Baja",'Mapa final'!$AC$72="Moderado"),CONCATENATE("R10C",'Mapa final'!$Q$72),"")</f>
        <v/>
      </c>
      <c r="Z45" s="58" t="str">
        <f>IF(AND('Mapa final'!$AA$73="Baja",'Mapa final'!$AC$73="Moderado"),CONCATENATE("R10C",'Mapa final'!$Q$73),"")</f>
        <v/>
      </c>
      <c r="AA45" s="59" t="str">
        <f>IF(AND('Mapa final'!$AA$74="Baja",'Mapa final'!$AC$74="Moderado"),CONCATENATE("R10C",'Mapa final'!$Q$74),"")</f>
        <v/>
      </c>
      <c r="AB45" s="45" t="str">
        <f>IF(AND('Mapa final'!$AA$69="Baja",'Mapa final'!$AC$69="Mayor"),CONCATENATE("R10C",'Mapa final'!$Q$69),"")</f>
        <v/>
      </c>
      <c r="AC45" s="46" t="str">
        <f>IF(AND('Mapa final'!$AA$70="Baja",'Mapa final'!$AC$70="Mayor"),CONCATENATE("R10C",'Mapa final'!$Q$70),"")</f>
        <v/>
      </c>
      <c r="AD45" s="46" t="str">
        <f>IF(AND('Mapa final'!$AA$71="Baja",'Mapa final'!$AC$71="Mayor"),CONCATENATE("R10C",'Mapa final'!$Q$71),"")</f>
        <v/>
      </c>
      <c r="AE45" s="46" t="str">
        <f>IF(AND('Mapa final'!$AA$72="Baja",'Mapa final'!$AC$72="Mayor"),CONCATENATE("R10C",'Mapa final'!$Q$72),"")</f>
        <v/>
      </c>
      <c r="AF45" s="46" t="str">
        <f>IF(AND('Mapa final'!$AA$73="Baja",'Mapa final'!$AC$73="Mayor"),CONCATENATE("R10C",'Mapa final'!$Q$73),"")</f>
        <v/>
      </c>
      <c r="AG45" s="47" t="str">
        <f>IF(AND('Mapa final'!$AA$74="Baja",'Mapa final'!$AC$74="Mayor"),CONCATENATE("R10C",'Mapa final'!$Q$74),"")</f>
        <v/>
      </c>
      <c r="AH45" s="48" t="str">
        <f>IF(AND('Mapa final'!$AA$69="Baja",'Mapa final'!$AC$69="Catastrófico"),CONCATENATE("R10C",'Mapa final'!$Q$69),"")</f>
        <v/>
      </c>
      <c r="AI45" s="49" t="str">
        <f>IF(AND('Mapa final'!$AA$70="Baja",'Mapa final'!$AC$70="Catastrófico"),CONCATENATE("R10C",'Mapa final'!$Q$70),"")</f>
        <v/>
      </c>
      <c r="AJ45" s="49" t="str">
        <f>IF(AND('Mapa final'!$AA$71="Baja",'Mapa final'!$AC$71="Catastrófico"),CONCATENATE("R10C",'Mapa final'!$Q$71),"")</f>
        <v/>
      </c>
      <c r="AK45" s="49" t="str">
        <f>IF(AND('Mapa final'!$AA$72="Baja",'Mapa final'!$AC$72="Catastrófico"),CONCATENATE("R10C",'Mapa final'!$Q$72),"")</f>
        <v/>
      </c>
      <c r="AL45" s="49" t="str">
        <f>IF(AND('Mapa final'!$AA$73="Baja",'Mapa final'!$AC$73="Catastrófico"),CONCATENATE("R10C",'Mapa final'!$Q$73),"")</f>
        <v/>
      </c>
      <c r="AM45" s="50" t="str">
        <f>IF(AND('Mapa final'!$AA$74="Baja",'Mapa final'!$AC$74="Catastrófico"),CONCATENATE("R10C",'Mapa final'!$Q$74),"")</f>
        <v/>
      </c>
      <c r="AN45" s="70"/>
      <c r="AO45" s="361"/>
      <c r="AP45" s="362"/>
      <c r="AQ45" s="362"/>
      <c r="AR45" s="362"/>
      <c r="AS45" s="362"/>
      <c r="AT45" s="363"/>
    </row>
    <row r="46" spans="1:80" ht="46.5" customHeight="1" x14ac:dyDescent="0.35">
      <c r="A46" s="70"/>
      <c r="B46" s="285"/>
      <c r="C46" s="285"/>
      <c r="D46" s="286"/>
      <c r="E46" s="323" t="s">
        <v>109</v>
      </c>
      <c r="F46" s="324"/>
      <c r="G46" s="324"/>
      <c r="H46" s="324"/>
      <c r="I46" s="325"/>
      <c r="J46" s="60" t="str">
        <f>IF(AND('Mapa final'!$AA$9="Muy Baja",'Mapa final'!$AC$9="Leve"),CONCATENATE("R1C",'Mapa final'!$Q$9),"")</f>
        <v/>
      </c>
      <c r="K46" s="61" t="str">
        <f>IF(AND('Mapa final'!$AA$10="Muy Baja",'Mapa final'!$AC$10="Leve"),CONCATENATE("R1C",'Mapa final'!$Q$10),"")</f>
        <v/>
      </c>
      <c r="L46" s="61" t="str">
        <f>IF(AND('Mapa final'!$AA$11="Muy Baja",'Mapa final'!$AC$11="Leve"),CONCATENATE("R1C",'Mapa final'!$Q$11),"")</f>
        <v/>
      </c>
      <c r="M46" s="61" t="str">
        <f>IF(AND('Mapa final'!$AA$12="Muy Baja",'Mapa final'!$AC$12="Leve"),CONCATENATE("R1C",'Mapa final'!$Q$12),"")</f>
        <v/>
      </c>
      <c r="N46" s="61" t="str">
        <f>IF(AND('Mapa final'!$AA$13="Muy Baja",'Mapa final'!$AC$13="Leve"),CONCATENATE("R1C",'Mapa final'!$Q$13),"")</f>
        <v/>
      </c>
      <c r="O46" s="62" t="str">
        <f>IF(AND('Mapa final'!$AA$14="Muy Baja",'Mapa final'!$AC$14="Leve"),CONCATENATE("R1C",'Mapa final'!$Q$14),"")</f>
        <v/>
      </c>
      <c r="P46" s="60" t="str">
        <f>IF(AND('Mapa final'!$AA$9="Muy Baja",'Mapa final'!$AC$9="Menor"),CONCATENATE("R1C",'Mapa final'!$Q$9),"")</f>
        <v/>
      </c>
      <c r="Q46" s="61" t="str">
        <f>IF(AND('Mapa final'!$AA$10="Muy Baja",'Mapa final'!$AC$10="Menor"),CONCATENATE("R1C",'Mapa final'!$Q$10),"")</f>
        <v/>
      </c>
      <c r="R46" s="61" t="str">
        <f>IF(AND('Mapa final'!$AA$11="Muy Baja",'Mapa final'!$AC$11="Menor"),CONCATENATE("R1C",'Mapa final'!$Q$11),"")</f>
        <v/>
      </c>
      <c r="S46" s="61" t="str">
        <f>IF(AND('Mapa final'!$AA$12="Muy Baja",'Mapa final'!$AC$12="Menor"),CONCATENATE("R1C",'Mapa final'!$Q$12),"")</f>
        <v/>
      </c>
      <c r="T46" s="61" t="str">
        <f>IF(AND('Mapa final'!$AA$13="Muy Baja",'Mapa final'!$AC$13="Menor"),CONCATENATE("R1C",'Mapa final'!$Q$13),"")</f>
        <v/>
      </c>
      <c r="U46" s="62" t="str">
        <f>IF(AND('Mapa final'!$AA$14="Muy Baja",'Mapa final'!$AC$14="Menor"),CONCATENATE("R1C",'Mapa final'!$Q$14),"")</f>
        <v/>
      </c>
      <c r="V46" s="51" t="str">
        <f>IF(AND('Mapa final'!$AA$9="Muy Baja",'Mapa final'!$AC$9="Moderado"),CONCATENATE("R1C",'Mapa final'!$Q$9),"")</f>
        <v/>
      </c>
      <c r="W46" s="69" t="str">
        <f>IF(AND('Mapa final'!$AA$10="Muy Baja",'Mapa final'!$AC$10="Moderado"),CONCATENATE("R1C",'Mapa final'!$Q$10),"")</f>
        <v/>
      </c>
      <c r="X46" s="52" t="str">
        <f>IF(AND('Mapa final'!$AA$11="Muy Baja",'Mapa final'!$AC$11="Moderado"),CONCATENATE("R1C",'Mapa final'!$Q$11),"")</f>
        <v/>
      </c>
      <c r="Y46" s="52" t="str">
        <f>IF(AND('Mapa final'!$AA$12="Muy Baja",'Mapa final'!$AC$12="Moderado"),CONCATENATE("R1C",'Mapa final'!$Q$12),"")</f>
        <v/>
      </c>
      <c r="Z46" s="52" t="str">
        <f>IF(AND('Mapa final'!$AA$13="Muy Baja",'Mapa final'!$AC$13="Moderado"),CONCATENATE("R1C",'Mapa final'!$Q$13),"")</f>
        <v/>
      </c>
      <c r="AA46" s="53" t="str">
        <f>IF(AND('Mapa final'!$AA$14="Muy Baja",'Mapa final'!$AC$14="Moderado"),CONCATENATE("R1C",'Mapa final'!$Q$14),"")</f>
        <v/>
      </c>
      <c r="AB46" s="32" t="str">
        <f>IF(AND('Mapa final'!$AA$9="Muy Baja",'Mapa final'!$AC$9="Mayor"),CONCATENATE("R1C",'Mapa final'!$Q$9),"")</f>
        <v/>
      </c>
      <c r="AC46" s="33" t="str">
        <f>IF(AND('Mapa final'!$AA$10="Muy Baja",'Mapa final'!$AC$10="Mayor"),CONCATENATE("R1C",'Mapa final'!$Q$10),"")</f>
        <v/>
      </c>
      <c r="AD46" s="33" t="str">
        <f>IF(AND('Mapa final'!$AA$11="Muy Baja",'Mapa final'!$AC$11="Mayor"),CONCATENATE("R1C",'Mapa final'!$Q$11),"")</f>
        <v/>
      </c>
      <c r="AE46" s="33" t="str">
        <f>IF(AND('Mapa final'!$AA$12="Muy Baja",'Mapa final'!$AC$12="Mayor"),CONCATENATE("R1C",'Mapa final'!$Q$12),"")</f>
        <v/>
      </c>
      <c r="AF46" s="33" t="str">
        <f>IF(AND('Mapa final'!$AA$13="Muy Baja",'Mapa final'!$AC$13="Mayor"),CONCATENATE("R1C",'Mapa final'!$Q$13),"")</f>
        <v/>
      </c>
      <c r="AG46" s="34" t="str">
        <f>IF(AND('Mapa final'!$AA$14="Muy Baja",'Mapa final'!$AC$14="Mayor"),CONCATENATE("R1C",'Mapa final'!$Q$14),"")</f>
        <v/>
      </c>
      <c r="AH46" s="35" t="str">
        <f>IF(AND('Mapa final'!$AA$9="Muy Baja",'Mapa final'!$AC$9="Catastrófico"),CONCATENATE("R1C",'Mapa final'!$Q$9),"")</f>
        <v/>
      </c>
      <c r="AI46" s="36" t="str">
        <f>IF(AND('Mapa final'!$AA$10="Muy Baja",'Mapa final'!$AC$10="Catastrófico"),CONCATENATE("R1C",'Mapa final'!$Q$10),"")</f>
        <v/>
      </c>
      <c r="AJ46" s="36" t="str">
        <f>IF(AND('Mapa final'!$AA$11="Muy Baja",'Mapa final'!$AC$11="Catastrófico"),CONCATENATE("R1C",'Mapa final'!$Q$11),"")</f>
        <v/>
      </c>
      <c r="AK46" s="36" t="str">
        <f>IF(AND('Mapa final'!$AA$12="Muy Baja",'Mapa final'!$AC$12="Catastrófico"),CONCATENATE("R1C",'Mapa final'!$Q$12),"")</f>
        <v/>
      </c>
      <c r="AL46" s="36" t="str">
        <f>IF(AND('Mapa final'!$AA$13="Muy Baja",'Mapa final'!$AC$13="Catastrófico"),CONCATENATE("R1C",'Mapa final'!$Q$13),"")</f>
        <v/>
      </c>
      <c r="AM46" s="37" t="str">
        <f>IF(AND('Mapa final'!$AA$14="Muy Baja",'Mapa final'!$AC$14="Catastrófico"),CONCATENATE("R1C",'Mapa final'!$Q$14),"")</f>
        <v/>
      </c>
      <c r="AN46" s="70"/>
      <c r="AO46" s="70"/>
      <c r="AP46" s="70"/>
      <c r="AQ46" s="70"/>
      <c r="AR46" s="70"/>
      <c r="AS46" s="70"/>
      <c r="AT46" s="70"/>
      <c r="AU46" s="70"/>
      <c r="AV46" s="70"/>
      <c r="AW46" s="70"/>
      <c r="AX46" s="70"/>
      <c r="AY46" s="70"/>
      <c r="AZ46" s="70"/>
      <c r="BA46" s="70"/>
      <c r="BB46" s="70"/>
      <c r="BC46" s="70"/>
      <c r="BD46" s="70"/>
      <c r="BE46" s="70"/>
      <c r="BF46" s="70"/>
      <c r="BG46" s="70"/>
      <c r="BH46" s="70"/>
      <c r="BI46" s="70"/>
      <c r="BJ46" s="70"/>
      <c r="BK46" s="70"/>
      <c r="BL46" s="70"/>
      <c r="BM46" s="70"/>
      <c r="BN46" s="70"/>
      <c r="BO46" s="70"/>
      <c r="BP46" s="70"/>
      <c r="BQ46" s="70"/>
      <c r="BR46" s="70"/>
      <c r="BS46" s="70"/>
      <c r="BT46" s="70"/>
      <c r="BU46" s="70"/>
      <c r="BV46" s="70"/>
      <c r="BW46" s="70"/>
      <c r="BX46" s="70"/>
      <c r="BY46" s="70"/>
      <c r="BZ46" s="70"/>
      <c r="CA46" s="70"/>
      <c r="CB46" s="70"/>
    </row>
    <row r="47" spans="1:80" ht="46.5" customHeight="1" x14ac:dyDescent="0.25">
      <c r="A47" s="70"/>
      <c r="B47" s="285"/>
      <c r="C47" s="285"/>
      <c r="D47" s="286"/>
      <c r="E47" s="342"/>
      <c r="F47" s="343"/>
      <c r="G47" s="343"/>
      <c r="H47" s="343"/>
      <c r="I47" s="328"/>
      <c r="J47" s="63" t="str">
        <f>IF(AND('Mapa final'!$AA$15="Muy Baja",'Mapa final'!$AC$15="Leve"),CONCATENATE("R2C",'Mapa final'!$Q$15),"")</f>
        <v/>
      </c>
      <c r="K47" s="64" t="str">
        <f>IF(AND('Mapa final'!$AA$16="Muy Baja",'Mapa final'!$AC$16="Leve"),CONCATENATE("R2C",'Mapa final'!$Q$16),"")</f>
        <v/>
      </c>
      <c r="L47" s="64" t="str">
        <f>IF(AND('Mapa final'!$AA$17="Muy Baja",'Mapa final'!$AC$17="Leve"),CONCATENATE("R2C",'Mapa final'!$Q$17),"")</f>
        <v/>
      </c>
      <c r="M47" s="64" t="str">
        <f>IF(AND('Mapa final'!$AA$18="Muy Baja",'Mapa final'!$AC$18="Leve"),CONCATENATE("R2C",'Mapa final'!$Q$18),"")</f>
        <v/>
      </c>
      <c r="N47" s="64" t="str">
        <f>IF(AND('Mapa final'!$AA$19="Muy Baja",'Mapa final'!$AC$19="Leve"),CONCATENATE("R2C",'Mapa final'!$Q$19),"")</f>
        <v/>
      </c>
      <c r="O47" s="65" t="str">
        <f>IF(AND('Mapa final'!$AA$20="Muy Baja",'Mapa final'!$AC$20="Leve"),CONCATENATE("R2C",'Mapa final'!$Q$20),"")</f>
        <v/>
      </c>
      <c r="P47" s="63" t="str">
        <f>IF(AND('Mapa final'!$AA$15="Muy Baja",'Mapa final'!$AC$15="Menor"),CONCATENATE("R2C",'Mapa final'!$Q$15),"")</f>
        <v/>
      </c>
      <c r="Q47" s="64" t="str">
        <f>IF(AND('Mapa final'!$AA$16="Muy Baja",'Mapa final'!$AC$16="Menor"),CONCATENATE("R2C",'Mapa final'!$Q$16),"")</f>
        <v/>
      </c>
      <c r="R47" s="64" t="str">
        <f>IF(AND('Mapa final'!$AA$17="Muy Baja",'Mapa final'!$AC$17="Menor"),CONCATENATE("R2C",'Mapa final'!$Q$17),"")</f>
        <v/>
      </c>
      <c r="S47" s="64" t="str">
        <f>IF(AND('Mapa final'!$AA$18="Muy Baja",'Mapa final'!$AC$18="Menor"),CONCATENATE("R2C",'Mapa final'!$Q$18),"")</f>
        <v/>
      </c>
      <c r="T47" s="64" t="str">
        <f>IF(AND('Mapa final'!$AA$19="Muy Baja",'Mapa final'!$AC$19="Menor"),CONCATENATE("R2C",'Mapa final'!$Q$19),"")</f>
        <v/>
      </c>
      <c r="U47" s="65" t="str">
        <f>IF(AND('Mapa final'!$AA$20="Muy Baja",'Mapa final'!$AC$20="Menor"),CONCATENATE("R2C",'Mapa final'!$Q$20),"")</f>
        <v/>
      </c>
      <c r="V47" s="54" t="str">
        <f>IF(AND('Mapa final'!$AA$15="Muy Baja",'Mapa final'!$AC$15="Moderado"),CONCATENATE("R2C",'Mapa final'!$Q$15),"")</f>
        <v/>
      </c>
      <c r="W47" s="55" t="str">
        <f>IF(AND('Mapa final'!$AA$16="Muy Baja",'Mapa final'!$AC$16="Moderado"),CONCATENATE("R2C",'Mapa final'!$Q$16),"")</f>
        <v/>
      </c>
      <c r="X47" s="55" t="str">
        <f>IF(AND('Mapa final'!$AA$17="Muy Baja",'Mapa final'!$AC$17="Moderado"),CONCATENATE("R2C",'Mapa final'!$Q$17),"")</f>
        <v/>
      </c>
      <c r="Y47" s="55" t="str">
        <f>IF(AND('Mapa final'!$AA$18="Muy Baja",'Mapa final'!$AC$18="Moderado"),CONCATENATE("R2C",'Mapa final'!$Q$18),"")</f>
        <v/>
      </c>
      <c r="Z47" s="55" t="str">
        <f>IF(AND('Mapa final'!$AA$19="Muy Baja",'Mapa final'!$AC$19="Moderado"),CONCATENATE("R2C",'Mapa final'!$Q$19),"")</f>
        <v/>
      </c>
      <c r="AA47" s="56" t="str">
        <f>IF(AND('Mapa final'!$AA$20="Muy Baja",'Mapa final'!$AC$20="Moderado"),CONCATENATE("R2C",'Mapa final'!$Q$20),"")</f>
        <v/>
      </c>
      <c r="AB47" s="38" t="str">
        <f>IF(AND('Mapa final'!$AA$15="Muy Baja",'Mapa final'!$AC$15="Mayor"),CONCATENATE("R2C",'Mapa final'!$Q$15),"")</f>
        <v/>
      </c>
      <c r="AC47" s="39" t="str">
        <f>IF(AND('Mapa final'!$AA$16="Muy Baja",'Mapa final'!$AC$16="Mayor"),CONCATENATE("R2C",'Mapa final'!$Q$16),"")</f>
        <v/>
      </c>
      <c r="AD47" s="39" t="str">
        <f>IF(AND('Mapa final'!$AA$17="Muy Baja",'Mapa final'!$AC$17="Mayor"),CONCATENATE("R2C",'Mapa final'!$Q$17),"")</f>
        <v/>
      </c>
      <c r="AE47" s="39" t="str">
        <f>IF(AND('Mapa final'!$AA$18="Muy Baja",'Mapa final'!$AC$18="Mayor"),CONCATENATE("R2C",'Mapa final'!$Q$18),"")</f>
        <v/>
      </c>
      <c r="AF47" s="39" t="str">
        <f>IF(AND('Mapa final'!$AA$19="Muy Baja",'Mapa final'!$AC$19="Mayor"),CONCATENATE("R2C",'Mapa final'!$Q$19),"")</f>
        <v/>
      </c>
      <c r="AG47" s="40" t="str">
        <f>IF(AND('Mapa final'!$AA$20="Muy Baja",'Mapa final'!$AC$20="Mayor"),CONCATENATE("R2C",'Mapa final'!$Q$20),"")</f>
        <v/>
      </c>
      <c r="AH47" s="41" t="str">
        <f>IF(AND('Mapa final'!$AA$15="Muy Baja",'Mapa final'!$AC$15="Catastrófico"),CONCATENATE("R2C",'Mapa final'!$Q$15),"")</f>
        <v/>
      </c>
      <c r="AI47" s="42" t="str">
        <f>IF(AND('Mapa final'!$AA$16="Muy Baja",'Mapa final'!$AC$16="Catastrófico"),CONCATENATE("R2C",'Mapa final'!$Q$16),"")</f>
        <v/>
      </c>
      <c r="AJ47" s="42" t="str">
        <f>IF(AND('Mapa final'!$AA$17="Muy Baja",'Mapa final'!$AC$17="Catastrófico"),CONCATENATE("R2C",'Mapa final'!$Q$17),"")</f>
        <v/>
      </c>
      <c r="AK47" s="42" t="str">
        <f>IF(AND('Mapa final'!$AA$18="Muy Baja",'Mapa final'!$AC$18="Catastrófico"),CONCATENATE("R2C",'Mapa final'!$Q$18),"")</f>
        <v/>
      </c>
      <c r="AL47" s="42" t="str">
        <f>IF(AND('Mapa final'!$AA$19="Muy Baja",'Mapa final'!$AC$19="Catastrófico"),CONCATENATE("R2C",'Mapa final'!$Q$19),"")</f>
        <v/>
      </c>
      <c r="AM47" s="43" t="str">
        <f>IF(AND('Mapa final'!$AA$20="Muy Baja",'Mapa final'!$AC$20="Catastrófico"),CONCATENATE("R2C",'Mapa final'!$Q$20),"")</f>
        <v/>
      </c>
      <c r="AN47" s="70"/>
      <c r="AO47" s="70"/>
      <c r="AP47" s="70"/>
      <c r="AQ47" s="70"/>
      <c r="AR47" s="70"/>
      <c r="AS47" s="70"/>
      <c r="AT47" s="70"/>
      <c r="AU47" s="70"/>
      <c r="AV47" s="70"/>
      <c r="AW47" s="70"/>
      <c r="AX47" s="70"/>
      <c r="AY47" s="70"/>
      <c r="AZ47" s="70"/>
      <c r="BA47" s="70"/>
      <c r="BB47" s="70"/>
      <c r="BC47" s="70"/>
      <c r="BD47" s="70"/>
      <c r="BE47" s="70"/>
      <c r="BF47" s="70"/>
      <c r="BG47" s="70"/>
      <c r="BH47" s="70"/>
      <c r="BI47" s="70"/>
      <c r="BJ47" s="70"/>
      <c r="BK47" s="70"/>
      <c r="BL47" s="70"/>
      <c r="BM47" s="70"/>
      <c r="BN47" s="70"/>
      <c r="BO47" s="70"/>
      <c r="BP47" s="70"/>
      <c r="BQ47" s="70"/>
      <c r="BR47" s="70"/>
      <c r="BS47" s="70"/>
      <c r="BT47" s="70"/>
      <c r="BU47" s="70"/>
      <c r="BV47" s="70"/>
      <c r="BW47" s="70"/>
      <c r="BX47" s="70"/>
      <c r="BY47" s="70"/>
      <c r="BZ47" s="70"/>
      <c r="CA47" s="70"/>
      <c r="CB47" s="70"/>
    </row>
    <row r="48" spans="1:80" ht="15" customHeight="1" x14ac:dyDescent="0.25">
      <c r="A48" s="70"/>
      <c r="B48" s="285"/>
      <c r="C48" s="285"/>
      <c r="D48" s="286"/>
      <c r="E48" s="342"/>
      <c r="F48" s="343"/>
      <c r="G48" s="343"/>
      <c r="H48" s="343"/>
      <c r="I48" s="328"/>
      <c r="J48" s="63" t="str">
        <f>IF(AND('Mapa final'!$AA$21="Muy Baja",'Mapa final'!$AC$21="Leve"),CONCATENATE("R3C",'Mapa final'!$Q$21),"")</f>
        <v/>
      </c>
      <c r="K48" s="64" t="str">
        <f>IF(AND('Mapa final'!$AA$22="Muy Baja",'Mapa final'!$AC$22="Leve"),CONCATENATE("R3C",'Mapa final'!$Q$22),"")</f>
        <v/>
      </c>
      <c r="L48" s="64" t="str">
        <f>IF(AND('Mapa final'!$AA$23="Muy Baja",'Mapa final'!$AC$23="Leve"),CONCATENATE("R3C",'Mapa final'!$Q$23),"")</f>
        <v/>
      </c>
      <c r="M48" s="64" t="str">
        <f>IF(AND('Mapa final'!$AA$24="Muy Baja",'Mapa final'!$AC$24="Leve"),CONCATENATE("R3C",'Mapa final'!$Q$24),"")</f>
        <v/>
      </c>
      <c r="N48" s="64" t="str">
        <f>IF(AND('Mapa final'!$AA$25="Muy Baja",'Mapa final'!$AC$25="Leve"),CONCATENATE("R3C",'Mapa final'!$Q$25),"")</f>
        <v/>
      </c>
      <c r="O48" s="65" t="str">
        <f>IF(AND('Mapa final'!$AA$26="Muy Baja",'Mapa final'!$AC$26="Leve"),CONCATENATE("R3C",'Mapa final'!$Q$26),"")</f>
        <v/>
      </c>
      <c r="P48" s="63" t="str">
        <f>IF(AND('Mapa final'!$AA$21="Muy Baja",'Mapa final'!$AC$21="Menor"),CONCATENATE("R3C",'Mapa final'!$Q$21),"")</f>
        <v/>
      </c>
      <c r="Q48" s="64" t="str">
        <f>IF(AND('Mapa final'!$AA$22="Muy Baja",'Mapa final'!$AC$22="Menor"),CONCATENATE("R3C",'Mapa final'!$Q$22),"")</f>
        <v/>
      </c>
      <c r="R48" s="64" t="str">
        <f>IF(AND('Mapa final'!$AA$23="Muy Baja",'Mapa final'!$AC$23="Menor"),CONCATENATE("R3C",'Mapa final'!$Q$23),"")</f>
        <v/>
      </c>
      <c r="S48" s="64" t="str">
        <f>IF(AND('Mapa final'!$AA$24="Muy Baja",'Mapa final'!$AC$24="Menor"),CONCATENATE("R3C",'Mapa final'!$Q$24),"")</f>
        <v/>
      </c>
      <c r="T48" s="64" t="str">
        <f>IF(AND('Mapa final'!$AA$25="Muy Baja",'Mapa final'!$AC$25="Menor"),CONCATENATE("R3C",'Mapa final'!$Q$25),"")</f>
        <v/>
      </c>
      <c r="U48" s="65" t="str">
        <f>IF(AND('Mapa final'!$AA$26="Muy Baja",'Mapa final'!$AC$26="Menor"),CONCATENATE("R3C",'Mapa final'!$Q$26),"")</f>
        <v/>
      </c>
      <c r="V48" s="54" t="str">
        <f>IF(AND('Mapa final'!$AA$21="Muy Baja",'Mapa final'!$AC$21="Moderado"),CONCATENATE("R3C",'Mapa final'!$Q$21),"")</f>
        <v/>
      </c>
      <c r="W48" s="55" t="str">
        <f>IF(AND('Mapa final'!$AA$22="Muy Baja",'Mapa final'!$AC$22="Moderado"),CONCATENATE("R3C",'Mapa final'!$Q$22),"")</f>
        <v/>
      </c>
      <c r="X48" s="55" t="str">
        <f>IF(AND('Mapa final'!$AA$23="Muy Baja",'Mapa final'!$AC$23="Moderado"),CONCATENATE("R3C",'Mapa final'!$Q$23),"")</f>
        <v/>
      </c>
      <c r="Y48" s="55" t="str">
        <f>IF(AND('Mapa final'!$AA$24="Muy Baja",'Mapa final'!$AC$24="Moderado"),CONCATENATE("R3C",'Mapa final'!$Q$24),"")</f>
        <v/>
      </c>
      <c r="Z48" s="55" t="str">
        <f>IF(AND('Mapa final'!$AA$25="Muy Baja",'Mapa final'!$AC$25="Moderado"),CONCATENATE("R3C",'Mapa final'!$Q$25),"")</f>
        <v/>
      </c>
      <c r="AA48" s="56" t="str">
        <f>IF(AND('Mapa final'!$AA$26="Muy Baja",'Mapa final'!$AC$26="Moderado"),CONCATENATE("R3C",'Mapa final'!$Q$26),"")</f>
        <v/>
      </c>
      <c r="AB48" s="38" t="str">
        <f>IF(AND('Mapa final'!$AA$21="Muy Baja",'Mapa final'!$AC$21="Mayor"),CONCATENATE("R3C",'Mapa final'!$Q$21),"")</f>
        <v/>
      </c>
      <c r="AC48" s="39" t="str">
        <f>IF(AND('Mapa final'!$AA$22="Muy Baja",'Mapa final'!$AC$22="Mayor"),CONCATENATE("R3C",'Mapa final'!$Q$22),"")</f>
        <v/>
      </c>
      <c r="AD48" s="39" t="str">
        <f>IF(AND('Mapa final'!$AA$23="Muy Baja",'Mapa final'!$AC$23="Mayor"),CONCATENATE("R3C",'Mapa final'!$Q$23),"")</f>
        <v/>
      </c>
      <c r="AE48" s="39" t="str">
        <f>IF(AND('Mapa final'!$AA$24="Muy Baja",'Mapa final'!$AC$24="Mayor"),CONCATENATE("R3C",'Mapa final'!$Q$24),"")</f>
        <v/>
      </c>
      <c r="AF48" s="39" t="str">
        <f>IF(AND('Mapa final'!$AA$25="Muy Baja",'Mapa final'!$AC$25="Mayor"),CONCATENATE("R3C",'Mapa final'!$Q$25),"")</f>
        <v/>
      </c>
      <c r="AG48" s="40" t="str">
        <f>IF(AND('Mapa final'!$AA$26="Muy Baja",'Mapa final'!$AC$26="Mayor"),CONCATENATE("R3C",'Mapa final'!$Q$26),"")</f>
        <v/>
      </c>
      <c r="AH48" s="41" t="str">
        <f>IF(AND('Mapa final'!$AA$21="Muy Baja",'Mapa final'!$AC$21="Catastrófico"),CONCATENATE("R3C",'Mapa final'!$Q$21),"")</f>
        <v/>
      </c>
      <c r="AI48" s="42" t="str">
        <f>IF(AND('Mapa final'!$AA$22="Muy Baja",'Mapa final'!$AC$22="Catastrófico"),CONCATENATE("R3C",'Mapa final'!$Q$22),"")</f>
        <v/>
      </c>
      <c r="AJ48" s="42" t="str">
        <f>IF(AND('Mapa final'!$AA$23="Muy Baja",'Mapa final'!$AC$23="Catastrófico"),CONCATENATE("R3C",'Mapa final'!$Q$23),"")</f>
        <v/>
      </c>
      <c r="AK48" s="42" t="str">
        <f>IF(AND('Mapa final'!$AA$24="Muy Baja",'Mapa final'!$AC$24="Catastrófico"),CONCATENATE("R3C",'Mapa final'!$Q$24),"")</f>
        <v/>
      </c>
      <c r="AL48" s="42" t="str">
        <f>IF(AND('Mapa final'!$AA$25="Muy Baja",'Mapa final'!$AC$25="Catastrófico"),CONCATENATE("R3C",'Mapa final'!$Q$25),"")</f>
        <v/>
      </c>
      <c r="AM48" s="43" t="str">
        <f>IF(AND('Mapa final'!$AA$26="Muy Baja",'Mapa final'!$AC$26="Catastrófico"),CONCATENATE("R3C",'Mapa final'!$Q$26),"")</f>
        <v/>
      </c>
      <c r="AN48" s="70"/>
      <c r="AO48" s="70"/>
      <c r="AP48" s="70"/>
      <c r="AQ48" s="70"/>
      <c r="AR48" s="70"/>
      <c r="AS48" s="70"/>
      <c r="AT48" s="70"/>
      <c r="AU48" s="70"/>
      <c r="AV48" s="70"/>
      <c r="AW48" s="70"/>
      <c r="AX48" s="70"/>
      <c r="AY48" s="70"/>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70"/>
      <c r="BX48" s="70"/>
      <c r="BY48" s="70"/>
      <c r="BZ48" s="70"/>
      <c r="CA48" s="70"/>
      <c r="CB48" s="70"/>
    </row>
    <row r="49" spans="1:80" ht="15" customHeight="1" x14ac:dyDescent="0.25">
      <c r="A49" s="70"/>
      <c r="B49" s="285"/>
      <c r="C49" s="285"/>
      <c r="D49" s="286"/>
      <c r="E49" s="326"/>
      <c r="F49" s="327"/>
      <c r="G49" s="327"/>
      <c r="H49" s="327"/>
      <c r="I49" s="328"/>
      <c r="J49" s="63" t="str">
        <f>IF(AND('Mapa final'!$AA$27="Muy Baja",'Mapa final'!$AC$27="Leve"),CONCATENATE("R4C",'Mapa final'!$Q$27),"")</f>
        <v/>
      </c>
      <c r="K49" s="64" t="str">
        <f>IF(AND('Mapa final'!$AA$28="Muy Baja",'Mapa final'!$AC$28="Leve"),CONCATENATE("R4C",'Mapa final'!$Q$28),"")</f>
        <v/>
      </c>
      <c r="L49" s="64" t="str">
        <f>IF(AND('Mapa final'!$AA$29="Muy Baja",'Mapa final'!$AC$29="Leve"),CONCATENATE("R4C",'Mapa final'!$Q$29),"")</f>
        <v/>
      </c>
      <c r="M49" s="64" t="str">
        <f>IF(AND('Mapa final'!$AA$30="Muy Baja",'Mapa final'!$AC$30="Leve"),CONCATENATE("R4C",'Mapa final'!$Q$30),"")</f>
        <v/>
      </c>
      <c r="N49" s="64" t="str">
        <f>IF(AND('Mapa final'!$AA$31="Muy Baja",'Mapa final'!$AC$31="Leve"),CONCATENATE("R4C",'Mapa final'!$Q$31),"")</f>
        <v/>
      </c>
      <c r="O49" s="65" t="str">
        <f>IF(AND('Mapa final'!$AA$32="Muy Baja",'Mapa final'!$AC$32="Leve"),CONCATENATE("R4C",'Mapa final'!$Q$32),"")</f>
        <v/>
      </c>
      <c r="P49" s="63" t="str">
        <f>IF(AND('Mapa final'!$AA$27="Muy Baja",'Mapa final'!$AC$27="Menor"),CONCATENATE("R4C",'Mapa final'!$Q$27),"")</f>
        <v/>
      </c>
      <c r="Q49" s="64" t="str">
        <f>IF(AND('Mapa final'!$AA$28="Muy Baja",'Mapa final'!$AC$28="Menor"),CONCATENATE("R4C",'Mapa final'!$Q$28),"")</f>
        <v/>
      </c>
      <c r="R49" s="64" t="str">
        <f>IF(AND('Mapa final'!$AA$29="Muy Baja",'Mapa final'!$AC$29="Menor"),CONCATENATE("R4C",'Mapa final'!$Q$29),"")</f>
        <v/>
      </c>
      <c r="S49" s="64" t="str">
        <f>IF(AND('Mapa final'!$AA$30="Muy Baja",'Mapa final'!$AC$30="Menor"),CONCATENATE("R4C",'Mapa final'!$Q$30),"")</f>
        <v/>
      </c>
      <c r="T49" s="64" t="str">
        <f>IF(AND('Mapa final'!$AA$31="Muy Baja",'Mapa final'!$AC$31="Menor"),CONCATENATE("R4C",'Mapa final'!$Q$31),"")</f>
        <v/>
      </c>
      <c r="U49" s="65" t="str">
        <f>IF(AND('Mapa final'!$AA$32="Muy Baja",'Mapa final'!$AC$32="Menor"),CONCATENATE("R4C",'Mapa final'!$Q$32),"")</f>
        <v/>
      </c>
      <c r="V49" s="54" t="str">
        <f>IF(AND('Mapa final'!$AA$27="Muy Baja",'Mapa final'!$AC$27="Moderado"),CONCATENATE("R4C",'Mapa final'!$Q$27),"")</f>
        <v/>
      </c>
      <c r="W49" s="55" t="str">
        <f>IF(AND('Mapa final'!$AA$28="Muy Baja",'Mapa final'!$AC$28="Moderado"),CONCATENATE("R4C",'Mapa final'!$Q$28),"")</f>
        <v/>
      </c>
      <c r="X49" s="55" t="str">
        <f>IF(AND('Mapa final'!$AA$29="Muy Baja",'Mapa final'!$AC$29="Moderado"),CONCATENATE("R4C",'Mapa final'!$Q$29),"")</f>
        <v/>
      </c>
      <c r="Y49" s="55" t="str">
        <f>IF(AND('Mapa final'!$AA$30="Muy Baja",'Mapa final'!$AC$30="Moderado"),CONCATENATE("R4C",'Mapa final'!$Q$30),"")</f>
        <v/>
      </c>
      <c r="Z49" s="55" t="str">
        <f>IF(AND('Mapa final'!$AA$31="Muy Baja",'Mapa final'!$AC$31="Moderado"),CONCATENATE("R4C",'Mapa final'!$Q$31),"")</f>
        <v/>
      </c>
      <c r="AA49" s="56" t="str">
        <f>IF(AND('Mapa final'!$AA$32="Muy Baja",'Mapa final'!$AC$32="Moderado"),CONCATENATE("R4C",'Mapa final'!$Q$32),"")</f>
        <v/>
      </c>
      <c r="AB49" s="38" t="str">
        <f>IF(AND('Mapa final'!$AA$27="Muy Baja",'Mapa final'!$AC$27="Mayor"),CONCATENATE("R4C",'Mapa final'!$Q$27),"")</f>
        <v/>
      </c>
      <c r="AC49" s="39" t="str">
        <f>IF(AND('Mapa final'!$AA$28="Muy Baja",'Mapa final'!$AC$28="Mayor"),CONCATENATE("R4C",'Mapa final'!$Q$28),"")</f>
        <v/>
      </c>
      <c r="AD49" s="39" t="str">
        <f>IF(AND('Mapa final'!$AA$29="Muy Baja",'Mapa final'!$AC$29="Mayor"),CONCATENATE("R4C",'Mapa final'!$Q$29),"")</f>
        <v/>
      </c>
      <c r="AE49" s="39" t="str">
        <f>IF(AND('Mapa final'!$AA$30="Muy Baja",'Mapa final'!$AC$30="Mayor"),CONCATENATE("R4C",'Mapa final'!$Q$30),"")</f>
        <v/>
      </c>
      <c r="AF49" s="39" t="str">
        <f>IF(AND('Mapa final'!$AA$31="Muy Baja",'Mapa final'!$AC$31="Mayor"),CONCATENATE("R4C",'Mapa final'!$Q$31),"")</f>
        <v/>
      </c>
      <c r="AG49" s="40" t="str">
        <f>IF(AND('Mapa final'!$AA$32="Muy Baja",'Mapa final'!$AC$32="Mayor"),CONCATENATE("R4C",'Mapa final'!$Q$32),"")</f>
        <v/>
      </c>
      <c r="AH49" s="41" t="str">
        <f>IF(AND('Mapa final'!$AA$27="Muy Baja",'Mapa final'!$AC$27="Catastrófico"),CONCATENATE("R4C",'Mapa final'!$Q$27),"")</f>
        <v/>
      </c>
      <c r="AI49" s="42" t="str">
        <f>IF(AND('Mapa final'!$AA$28="Muy Baja",'Mapa final'!$AC$28="Catastrófico"),CONCATENATE("R4C",'Mapa final'!$Q$28),"")</f>
        <v/>
      </c>
      <c r="AJ49" s="42" t="str">
        <f>IF(AND('Mapa final'!$AA$29="Muy Baja",'Mapa final'!$AC$29="Catastrófico"),CONCATENATE("R4C",'Mapa final'!$Q$29),"")</f>
        <v/>
      </c>
      <c r="AK49" s="42" t="str">
        <f>IF(AND('Mapa final'!$AA$30="Muy Baja",'Mapa final'!$AC$30="Catastrófico"),CONCATENATE("R4C",'Mapa final'!$Q$30),"")</f>
        <v/>
      </c>
      <c r="AL49" s="42" t="str">
        <f>IF(AND('Mapa final'!$AA$31="Muy Baja",'Mapa final'!$AC$31="Catastrófico"),CONCATENATE("R4C",'Mapa final'!$Q$31),"")</f>
        <v/>
      </c>
      <c r="AM49" s="43" t="str">
        <f>IF(AND('Mapa final'!$AA$32="Muy Baja",'Mapa final'!$AC$32="Catastrófico"),CONCATENATE("R4C",'Mapa final'!$Q$32),"")</f>
        <v/>
      </c>
      <c r="AN49" s="70"/>
      <c r="AO49" s="70"/>
      <c r="AP49" s="70"/>
      <c r="AQ49" s="70"/>
      <c r="AR49" s="70"/>
      <c r="AS49" s="70"/>
      <c r="AT49" s="70"/>
      <c r="AU49" s="70"/>
      <c r="AV49" s="70"/>
      <c r="AW49" s="70"/>
      <c r="AX49" s="70"/>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70"/>
      <c r="BX49" s="70"/>
      <c r="BY49" s="70"/>
      <c r="BZ49" s="70"/>
      <c r="CA49" s="70"/>
      <c r="CB49" s="70"/>
    </row>
    <row r="50" spans="1:80" ht="15" customHeight="1" x14ac:dyDescent="0.25">
      <c r="A50" s="70"/>
      <c r="B50" s="285"/>
      <c r="C50" s="285"/>
      <c r="D50" s="286"/>
      <c r="E50" s="326"/>
      <c r="F50" s="327"/>
      <c r="G50" s="327"/>
      <c r="H50" s="327"/>
      <c r="I50" s="328"/>
      <c r="J50" s="63" t="str">
        <f>IF(AND('Mapa final'!$AA$39="Muy Baja",'Mapa final'!$AC$39="Leve"),CONCATENATE("R5C",'Mapa final'!$Q$39),"")</f>
        <v/>
      </c>
      <c r="K50" s="64" t="str">
        <f>IF(AND('Mapa final'!$AA$40="Muy Baja",'Mapa final'!$AC$40="Leve"),CONCATENATE("R5C",'Mapa final'!$Q$40),"")</f>
        <v/>
      </c>
      <c r="L50" s="64" t="str">
        <f>IF(AND('Mapa final'!$AA$41="Muy Baja",'Mapa final'!$AC$41="Leve"),CONCATENATE("R5C",'Mapa final'!$Q$41),"")</f>
        <v/>
      </c>
      <c r="M50" s="64" t="str">
        <f>IF(AND('Mapa final'!$AA$42="Muy Baja",'Mapa final'!$AC$42="Leve"),CONCATENATE("R5C",'Mapa final'!$Q$42),"")</f>
        <v/>
      </c>
      <c r="N50" s="64" t="str">
        <f>IF(AND('Mapa final'!$AA$43="Muy Baja",'Mapa final'!$AC$43="Leve"),CONCATENATE("R5C",'Mapa final'!$Q$43),"")</f>
        <v/>
      </c>
      <c r="O50" s="65" t="str">
        <f>IF(AND('Mapa final'!$AA$44="Muy Baja",'Mapa final'!$AC$44="Leve"),CONCATENATE("R5C",'Mapa final'!$Q$44),"")</f>
        <v/>
      </c>
      <c r="P50" s="63" t="str">
        <f>IF(AND('Mapa final'!$AA$39="Muy Baja",'Mapa final'!$AC$39="Menor"),CONCATENATE("R5C",'Mapa final'!$Q$39),"")</f>
        <v/>
      </c>
      <c r="Q50" s="64" t="str">
        <f>IF(AND('Mapa final'!$AA$40="Muy Baja",'Mapa final'!$AC$40="Menor"),CONCATENATE("R5C",'Mapa final'!$Q$40),"")</f>
        <v/>
      </c>
      <c r="R50" s="64" t="str">
        <f>IF(AND('Mapa final'!$AA$41="Muy Baja",'Mapa final'!$AC$41="Menor"),CONCATENATE("R5C",'Mapa final'!$Q$41),"")</f>
        <v/>
      </c>
      <c r="S50" s="64" t="str">
        <f>IF(AND('Mapa final'!$AA$42="Muy Baja",'Mapa final'!$AC$42="Menor"),CONCATENATE("R5C",'Mapa final'!$Q$42),"")</f>
        <v/>
      </c>
      <c r="T50" s="64" t="str">
        <f>IF(AND('Mapa final'!$AA$43="Muy Baja",'Mapa final'!$AC$43="Menor"),CONCATENATE("R5C",'Mapa final'!$Q$43),"")</f>
        <v/>
      </c>
      <c r="U50" s="65" t="str">
        <f>IF(AND('Mapa final'!$AA$44="Muy Baja",'Mapa final'!$AC$44="Menor"),CONCATENATE("R5C",'Mapa final'!$Q$44),"")</f>
        <v/>
      </c>
      <c r="V50" s="54" t="str">
        <f>IF(AND('Mapa final'!$AA$39="Muy Baja",'Mapa final'!$AC$39="Moderado"),CONCATENATE("R5C",'Mapa final'!$Q$39),"")</f>
        <v/>
      </c>
      <c r="W50" s="55" t="str">
        <f>IF(AND('Mapa final'!$AA$40="Muy Baja",'Mapa final'!$AC$40="Moderado"),CONCATENATE("R5C",'Mapa final'!$Q$40),"")</f>
        <v/>
      </c>
      <c r="X50" s="55" t="str">
        <f>IF(AND('Mapa final'!$AA$41="Muy Baja",'Mapa final'!$AC$41="Moderado"),CONCATENATE("R5C",'Mapa final'!$Q$41),"")</f>
        <v/>
      </c>
      <c r="Y50" s="55" t="str">
        <f>IF(AND('Mapa final'!$AA$42="Muy Baja",'Mapa final'!$AC$42="Moderado"),CONCATENATE("R5C",'Mapa final'!$Q$42),"")</f>
        <v/>
      </c>
      <c r="Z50" s="55" t="str">
        <f>IF(AND('Mapa final'!$AA$43="Muy Baja",'Mapa final'!$AC$43="Moderado"),CONCATENATE("R5C",'Mapa final'!$Q$43),"")</f>
        <v/>
      </c>
      <c r="AA50" s="56" t="str">
        <f>IF(AND('Mapa final'!$AA$44="Muy Baja",'Mapa final'!$AC$44="Moderado"),CONCATENATE("R5C",'Mapa final'!$Q$44),"")</f>
        <v/>
      </c>
      <c r="AB50" s="38" t="str">
        <f>IF(AND('Mapa final'!$AA$39="Muy Baja",'Mapa final'!$AC$39="Mayor"),CONCATENATE("R5C",'Mapa final'!$Q$39),"")</f>
        <v/>
      </c>
      <c r="AC50" s="39" t="str">
        <f>IF(AND('Mapa final'!$AA$40="Muy Baja",'Mapa final'!$AC$40="Mayor"),CONCATENATE("R5C",'Mapa final'!$Q$40),"")</f>
        <v/>
      </c>
      <c r="AD50" s="44" t="str">
        <f>IF(AND('Mapa final'!$AA$41="Muy Baja",'Mapa final'!$AC$41="Mayor"),CONCATENATE("R5C",'Mapa final'!$Q$41),"")</f>
        <v/>
      </c>
      <c r="AE50" s="44" t="str">
        <f>IF(AND('Mapa final'!$AA$42="Muy Baja",'Mapa final'!$AC$42="Mayor"),CONCATENATE("R5C",'Mapa final'!$Q$42),"")</f>
        <v/>
      </c>
      <c r="AF50" s="44" t="str">
        <f>IF(AND('Mapa final'!$AA$43="Muy Baja",'Mapa final'!$AC$43="Mayor"),CONCATENATE("R5C",'Mapa final'!$Q$43),"")</f>
        <v/>
      </c>
      <c r="AG50" s="40" t="str">
        <f>IF(AND('Mapa final'!$AA$44="Muy Baja",'Mapa final'!$AC$44="Mayor"),CONCATENATE("R5C",'Mapa final'!$Q$44),"")</f>
        <v/>
      </c>
      <c r="AH50" s="41" t="str">
        <f>IF(AND('Mapa final'!$AA$39="Muy Baja",'Mapa final'!$AC$39="Catastrófico"),CONCATENATE("R5C",'Mapa final'!$Q$39),"")</f>
        <v/>
      </c>
      <c r="AI50" s="42" t="str">
        <f>IF(AND('Mapa final'!$AA$40="Muy Baja",'Mapa final'!$AC$40="Catastrófico"),CONCATENATE("R5C",'Mapa final'!$Q$40),"")</f>
        <v/>
      </c>
      <c r="AJ50" s="42" t="str">
        <f>IF(AND('Mapa final'!$AA$41="Muy Baja",'Mapa final'!$AC$41="Catastrófico"),CONCATENATE("R5C",'Mapa final'!$Q$41),"")</f>
        <v/>
      </c>
      <c r="AK50" s="42" t="str">
        <f>IF(AND('Mapa final'!$AA$42="Muy Baja",'Mapa final'!$AC$42="Catastrófico"),CONCATENATE("R5C",'Mapa final'!$Q$42),"")</f>
        <v/>
      </c>
      <c r="AL50" s="42" t="str">
        <f>IF(AND('Mapa final'!$AA$43="Muy Baja",'Mapa final'!$AC$43="Catastrófico"),CONCATENATE("R5C",'Mapa final'!$Q$43),"")</f>
        <v/>
      </c>
      <c r="AM50" s="43" t="str">
        <f>IF(AND('Mapa final'!$AA$44="Muy Baja",'Mapa final'!$AC$44="Catastrófico"),CONCATENATE("R5C",'Mapa final'!$Q$44),"")</f>
        <v/>
      </c>
      <c r="AN50" s="70"/>
      <c r="AO50" s="70"/>
      <c r="AP50" s="70"/>
      <c r="AQ50" s="70"/>
      <c r="AR50" s="70"/>
      <c r="AS50" s="70"/>
      <c r="AT50" s="70"/>
      <c r="AU50" s="70"/>
      <c r="AV50" s="70"/>
      <c r="AW50" s="70"/>
      <c r="AX50" s="70"/>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70"/>
      <c r="BX50" s="70"/>
      <c r="BY50" s="70"/>
      <c r="BZ50" s="70"/>
      <c r="CA50" s="70"/>
      <c r="CB50" s="70"/>
    </row>
    <row r="51" spans="1:80" ht="15" customHeight="1" x14ac:dyDescent="0.25">
      <c r="A51" s="70"/>
      <c r="B51" s="285"/>
      <c r="C51" s="285"/>
      <c r="D51" s="286"/>
      <c r="E51" s="326"/>
      <c r="F51" s="327"/>
      <c r="G51" s="327"/>
      <c r="H51" s="327"/>
      <c r="I51" s="328"/>
      <c r="J51" s="63" t="str">
        <f>IF(AND('Mapa final'!$AA$45="Muy Baja",'Mapa final'!$AC$45="Leve"),CONCATENATE("R6C",'Mapa final'!$Q$45),"")</f>
        <v/>
      </c>
      <c r="K51" s="64" t="str">
        <f>IF(AND('Mapa final'!$AA$46="Muy Baja",'Mapa final'!$AC$46="Leve"),CONCATENATE("R6C",'Mapa final'!$Q$46),"")</f>
        <v/>
      </c>
      <c r="L51" s="64" t="str">
        <f>IF(AND('Mapa final'!$AA$47="Muy Baja",'Mapa final'!$AC$47="Leve"),CONCATENATE("R6C",'Mapa final'!$Q$47),"")</f>
        <v/>
      </c>
      <c r="M51" s="64" t="str">
        <f>IF(AND('Mapa final'!$AA$48="Muy Baja",'Mapa final'!$AC$48="Leve"),CONCATENATE("R6C",'Mapa final'!$Q$48),"")</f>
        <v/>
      </c>
      <c r="N51" s="64" t="str">
        <f>IF(AND('Mapa final'!$AA$49="Muy Baja",'Mapa final'!$AC$49="Leve"),CONCATENATE("R6C",'Mapa final'!$Q$49),"")</f>
        <v/>
      </c>
      <c r="O51" s="65" t="str">
        <f>IF(AND('Mapa final'!$AA$50="Muy Baja",'Mapa final'!$AC$50="Leve"),CONCATENATE("R6C",'Mapa final'!$Q$50),"")</f>
        <v/>
      </c>
      <c r="P51" s="63" t="str">
        <f>IF(AND('Mapa final'!$AA$45="Muy Baja",'Mapa final'!$AC$45="Menor"),CONCATENATE("R6C",'Mapa final'!$Q$45),"")</f>
        <v/>
      </c>
      <c r="Q51" s="64" t="str">
        <f>IF(AND('Mapa final'!$AA$46="Muy Baja",'Mapa final'!$AC$46="Menor"),CONCATENATE("R6C",'Mapa final'!$Q$46),"")</f>
        <v/>
      </c>
      <c r="R51" s="64" t="str">
        <f>IF(AND('Mapa final'!$AA$47="Muy Baja",'Mapa final'!$AC$47="Menor"),CONCATENATE("R6C",'Mapa final'!$Q$47),"")</f>
        <v/>
      </c>
      <c r="S51" s="64" t="str">
        <f>IF(AND('Mapa final'!$AA$48="Muy Baja",'Mapa final'!$AC$48="Menor"),CONCATENATE("R6C",'Mapa final'!$Q$48),"")</f>
        <v/>
      </c>
      <c r="T51" s="64" t="str">
        <f>IF(AND('Mapa final'!$AA$49="Muy Baja",'Mapa final'!$AC$49="Menor"),CONCATENATE("R6C",'Mapa final'!$Q$49),"")</f>
        <v/>
      </c>
      <c r="U51" s="65" t="str">
        <f>IF(AND('Mapa final'!$AA$50="Muy Baja",'Mapa final'!$AC$50="Menor"),CONCATENATE("R6C",'Mapa final'!$Q$50),"")</f>
        <v/>
      </c>
      <c r="V51" s="54" t="str">
        <f>IF(AND('Mapa final'!$AA$45="Muy Baja",'Mapa final'!$AC$45="Moderado"),CONCATENATE("R6C",'Mapa final'!$Q$45),"")</f>
        <v/>
      </c>
      <c r="W51" s="55" t="str">
        <f>IF(AND('Mapa final'!$AA$46="Muy Baja",'Mapa final'!$AC$46="Moderado"),CONCATENATE("R6C",'Mapa final'!$Q$46),"")</f>
        <v/>
      </c>
      <c r="X51" s="55" t="str">
        <f>IF(AND('Mapa final'!$AA$47="Muy Baja",'Mapa final'!$AC$47="Moderado"),CONCATENATE("R6C",'Mapa final'!$Q$47),"")</f>
        <v/>
      </c>
      <c r="Y51" s="55" t="str">
        <f>IF(AND('Mapa final'!$AA$48="Muy Baja",'Mapa final'!$AC$48="Moderado"),CONCATENATE("R6C",'Mapa final'!$Q$48),"")</f>
        <v/>
      </c>
      <c r="Z51" s="55" t="str">
        <f>IF(AND('Mapa final'!$AA$49="Muy Baja",'Mapa final'!$AC$49="Moderado"),CONCATENATE("R6C",'Mapa final'!$Q$49),"")</f>
        <v/>
      </c>
      <c r="AA51" s="56" t="str">
        <f>IF(AND('Mapa final'!$AA$50="Muy Baja",'Mapa final'!$AC$50="Moderado"),CONCATENATE("R6C",'Mapa final'!$Q$50),"")</f>
        <v/>
      </c>
      <c r="AB51" s="38" t="str">
        <f>IF(AND('Mapa final'!$AA$45="Muy Baja",'Mapa final'!$AC$45="Mayor"),CONCATENATE("R6C",'Mapa final'!$Q$45),"")</f>
        <v/>
      </c>
      <c r="AC51" s="39" t="str">
        <f>IF(AND('Mapa final'!$AA$46="Muy Baja",'Mapa final'!$AC$46="Mayor"),CONCATENATE("R6C",'Mapa final'!$Q$46),"")</f>
        <v/>
      </c>
      <c r="AD51" s="44" t="str">
        <f>IF(AND('Mapa final'!$AA$47="Muy Baja",'Mapa final'!$AC$47="Mayor"),CONCATENATE("R6C",'Mapa final'!$Q$47),"")</f>
        <v/>
      </c>
      <c r="AE51" s="44" t="str">
        <f>IF(AND('Mapa final'!$AA$48="Muy Baja",'Mapa final'!$AC$48="Mayor"),CONCATENATE("R6C",'Mapa final'!$Q$48),"")</f>
        <v/>
      </c>
      <c r="AF51" s="44" t="str">
        <f>IF(AND('Mapa final'!$AA$49="Muy Baja",'Mapa final'!$AC$49="Mayor"),CONCATENATE("R6C",'Mapa final'!$Q$49),"")</f>
        <v/>
      </c>
      <c r="AG51" s="40" t="str">
        <f>IF(AND('Mapa final'!$AA$50="Muy Baja",'Mapa final'!$AC$50="Mayor"),CONCATENATE("R6C",'Mapa final'!$Q$50),"")</f>
        <v/>
      </c>
      <c r="AH51" s="41" t="str">
        <f>IF(AND('Mapa final'!$AA$45="Muy Baja",'Mapa final'!$AC$45="Catastrófico"),CONCATENATE("R6C",'Mapa final'!$Q$45),"")</f>
        <v/>
      </c>
      <c r="AI51" s="42" t="str">
        <f>IF(AND('Mapa final'!$AA$46="Muy Baja",'Mapa final'!$AC$46="Catastrófico"),CONCATENATE("R6C",'Mapa final'!$Q$46),"")</f>
        <v/>
      </c>
      <c r="AJ51" s="42" t="str">
        <f>IF(AND('Mapa final'!$AA$47="Muy Baja",'Mapa final'!$AC$47="Catastrófico"),CONCATENATE("R6C",'Mapa final'!$Q$47),"")</f>
        <v/>
      </c>
      <c r="AK51" s="42" t="str">
        <f>IF(AND('Mapa final'!$AA$48="Muy Baja",'Mapa final'!$AC$48="Catastrófico"),CONCATENATE("R6C",'Mapa final'!$Q$48),"")</f>
        <v/>
      </c>
      <c r="AL51" s="42" t="str">
        <f>IF(AND('Mapa final'!$AA$49="Muy Baja",'Mapa final'!$AC$49="Catastrófico"),CONCATENATE("R6C",'Mapa final'!$Q$49),"")</f>
        <v/>
      </c>
      <c r="AM51" s="43" t="str">
        <f>IF(AND('Mapa final'!$AA$50="Muy Baja",'Mapa final'!$AC$50="Catastrófico"),CONCATENATE("R6C",'Mapa final'!$Q$50),"")</f>
        <v/>
      </c>
      <c r="AN51" s="70"/>
      <c r="AO51" s="70"/>
      <c r="AP51" s="70"/>
      <c r="AQ51" s="70"/>
      <c r="AR51" s="70"/>
      <c r="AS51" s="70"/>
      <c r="AT51" s="70"/>
      <c r="AU51" s="70"/>
      <c r="AV51" s="70"/>
      <c r="AW51" s="70"/>
      <c r="AX51" s="70"/>
      <c r="AY51" s="70"/>
      <c r="AZ51" s="70"/>
      <c r="BA51" s="70"/>
      <c r="BB51" s="70"/>
      <c r="BC51" s="70"/>
      <c r="BD51" s="70"/>
      <c r="BE51" s="70"/>
      <c r="BF51" s="70"/>
      <c r="BG51" s="70"/>
      <c r="BH51" s="70"/>
      <c r="BI51" s="70"/>
      <c r="BJ51" s="70"/>
      <c r="BK51" s="70"/>
      <c r="BL51" s="70"/>
      <c r="BM51" s="70"/>
      <c r="BN51" s="70"/>
      <c r="BO51" s="70"/>
      <c r="BP51" s="70"/>
      <c r="BQ51" s="70"/>
      <c r="BR51" s="70"/>
      <c r="BS51" s="70"/>
      <c r="BT51" s="70"/>
      <c r="BU51" s="70"/>
      <c r="BV51" s="70"/>
      <c r="BW51" s="70"/>
      <c r="BX51" s="70"/>
      <c r="BY51" s="70"/>
      <c r="BZ51" s="70"/>
      <c r="CA51" s="70"/>
      <c r="CB51" s="70"/>
    </row>
    <row r="52" spans="1:80" ht="15" customHeight="1" x14ac:dyDescent="0.25">
      <c r="A52" s="70"/>
      <c r="B52" s="285"/>
      <c r="C52" s="285"/>
      <c r="D52" s="286"/>
      <c r="E52" s="326"/>
      <c r="F52" s="327"/>
      <c r="G52" s="327"/>
      <c r="H52" s="327"/>
      <c r="I52" s="328"/>
      <c r="J52" s="63" t="str">
        <f>IF(AND('Mapa final'!$AA$51="Muy Baja",'Mapa final'!$AC$51="Leve"),CONCATENATE("R7C",'Mapa final'!$Q$51),"")</f>
        <v/>
      </c>
      <c r="K52" s="64" t="str">
        <f>IF(AND('Mapa final'!$AA$52="Muy Baja",'Mapa final'!$AC$52="Leve"),CONCATENATE("R7C",'Mapa final'!$Q$52),"")</f>
        <v/>
      </c>
      <c r="L52" s="64" t="str">
        <f>IF(AND('Mapa final'!$AA$53="Muy Baja",'Mapa final'!$AC$53="Leve"),CONCATENATE("R7C",'Mapa final'!$Q$53),"")</f>
        <v/>
      </c>
      <c r="M52" s="64" t="str">
        <f>IF(AND('Mapa final'!$AA$54="Muy Baja",'Mapa final'!$AC$54="Leve"),CONCATENATE("R7C",'Mapa final'!$Q$54),"")</f>
        <v/>
      </c>
      <c r="N52" s="64" t="str">
        <f>IF(AND('Mapa final'!$AA$55="Muy Baja",'Mapa final'!$AC$55="Leve"),CONCATENATE("R7C",'Mapa final'!$Q$55),"")</f>
        <v/>
      </c>
      <c r="O52" s="65" t="str">
        <f>IF(AND('Mapa final'!$AA$56="Muy Baja",'Mapa final'!$AC$56="Leve"),CONCATENATE("R7C",'Mapa final'!$Q$56),"")</f>
        <v/>
      </c>
      <c r="P52" s="63" t="str">
        <f>IF(AND('Mapa final'!$AA$51="Muy Baja",'Mapa final'!$AC$51="Menor"),CONCATENATE("R7C",'Mapa final'!$Q$51),"")</f>
        <v/>
      </c>
      <c r="Q52" s="64" t="str">
        <f>IF(AND('Mapa final'!$AA$52="Muy Baja",'Mapa final'!$AC$52="Menor"),CONCATENATE("R7C",'Mapa final'!$Q$52),"")</f>
        <v/>
      </c>
      <c r="R52" s="64" t="str">
        <f>IF(AND('Mapa final'!$AA$53="Muy Baja",'Mapa final'!$AC$53="Menor"),CONCATENATE("R7C",'Mapa final'!$Q$53),"")</f>
        <v/>
      </c>
      <c r="S52" s="64" t="str">
        <f>IF(AND('Mapa final'!$AA$54="Muy Baja",'Mapa final'!$AC$54="Menor"),CONCATENATE("R7C",'Mapa final'!$Q$54),"")</f>
        <v/>
      </c>
      <c r="T52" s="64" t="str">
        <f>IF(AND('Mapa final'!$AA$55="Muy Baja",'Mapa final'!$AC$55="Menor"),CONCATENATE("R7C",'Mapa final'!$Q$55),"")</f>
        <v/>
      </c>
      <c r="U52" s="65" t="str">
        <f>IF(AND('Mapa final'!$AA$56="Muy Baja",'Mapa final'!$AC$56="Menor"),CONCATENATE("R7C",'Mapa final'!$Q$56),"")</f>
        <v/>
      </c>
      <c r="V52" s="54" t="str">
        <f>IF(AND('Mapa final'!$AA$51="Muy Baja",'Mapa final'!$AC$51="Moderado"),CONCATENATE("R7C",'Mapa final'!$Q$51),"")</f>
        <v/>
      </c>
      <c r="W52" s="55" t="str">
        <f>IF(AND('Mapa final'!$AA$52="Muy Baja",'Mapa final'!$AC$52="Moderado"),CONCATENATE("R7C",'Mapa final'!$Q$52),"")</f>
        <v/>
      </c>
      <c r="X52" s="55" t="str">
        <f>IF(AND('Mapa final'!$AA$53="Muy Baja",'Mapa final'!$AC$53="Moderado"),CONCATENATE("R7C",'Mapa final'!$Q$53),"")</f>
        <v/>
      </c>
      <c r="Y52" s="55" t="str">
        <f>IF(AND('Mapa final'!$AA$54="Muy Baja",'Mapa final'!$AC$54="Moderado"),CONCATENATE("R7C",'Mapa final'!$Q$54),"")</f>
        <v/>
      </c>
      <c r="Z52" s="55" t="str">
        <f>IF(AND('Mapa final'!$AA$55="Muy Baja",'Mapa final'!$AC$55="Moderado"),CONCATENATE("R7C",'Mapa final'!$Q$55),"")</f>
        <v/>
      </c>
      <c r="AA52" s="56" t="str">
        <f>IF(AND('Mapa final'!$AA$56="Muy Baja",'Mapa final'!$AC$56="Moderado"),CONCATENATE("R7C",'Mapa final'!$Q$56),"")</f>
        <v/>
      </c>
      <c r="AB52" s="38" t="str">
        <f>IF(AND('Mapa final'!$AA$51="Muy Baja",'Mapa final'!$AC$51="Mayor"),CONCATENATE("R7C",'Mapa final'!$Q$51),"")</f>
        <v/>
      </c>
      <c r="AC52" s="39" t="str">
        <f>IF(AND('Mapa final'!$AA$52="Muy Baja",'Mapa final'!$AC$52="Mayor"),CONCATENATE("R7C",'Mapa final'!$Q$52),"")</f>
        <v/>
      </c>
      <c r="AD52" s="44" t="str">
        <f>IF(AND('Mapa final'!$AA$53="Muy Baja",'Mapa final'!$AC$53="Mayor"),CONCATENATE("R7C",'Mapa final'!$Q$53),"")</f>
        <v/>
      </c>
      <c r="AE52" s="44" t="str">
        <f>IF(AND('Mapa final'!$AA$54="Muy Baja",'Mapa final'!$AC$54="Mayor"),CONCATENATE("R7C",'Mapa final'!$Q$54),"")</f>
        <v/>
      </c>
      <c r="AF52" s="44" t="str">
        <f>IF(AND('Mapa final'!$AA$55="Muy Baja",'Mapa final'!$AC$55="Mayor"),CONCATENATE("R7C",'Mapa final'!$Q$55),"")</f>
        <v/>
      </c>
      <c r="AG52" s="40" t="str">
        <f>IF(AND('Mapa final'!$AA$56="Muy Baja",'Mapa final'!$AC$56="Mayor"),CONCATENATE("R7C",'Mapa final'!$Q$56),"")</f>
        <v/>
      </c>
      <c r="AH52" s="41" t="str">
        <f>IF(AND('Mapa final'!$AA$51="Muy Baja",'Mapa final'!$AC$51="Catastrófico"),CONCATENATE("R7C",'Mapa final'!$Q$51),"")</f>
        <v/>
      </c>
      <c r="AI52" s="42" t="str">
        <f>IF(AND('Mapa final'!$AA$52="Muy Baja",'Mapa final'!$AC$52="Catastrófico"),CONCATENATE("R7C",'Mapa final'!$Q$52),"")</f>
        <v/>
      </c>
      <c r="AJ52" s="42" t="str">
        <f>IF(AND('Mapa final'!$AA$53="Muy Baja",'Mapa final'!$AC$53="Catastrófico"),CONCATENATE("R7C",'Mapa final'!$Q$53),"")</f>
        <v/>
      </c>
      <c r="AK52" s="42" t="str">
        <f>IF(AND('Mapa final'!$AA$54="Muy Baja",'Mapa final'!$AC$54="Catastrófico"),CONCATENATE("R7C",'Mapa final'!$Q$54),"")</f>
        <v/>
      </c>
      <c r="AL52" s="42" t="str">
        <f>IF(AND('Mapa final'!$AA$55="Muy Baja",'Mapa final'!$AC$55="Catastrófico"),CONCATENATE("R7C",'Mapa final'!$Q$55),"")</f>
        <v/>
      </c>
      <c r="AM52" s="43" t="str">
        <f>IF(AND('Mapa final'!$AA$56="Muy Baja",'Mapa final'!$AC$56="Catastrófico"),CONCATENATE("R7C",'Mapa final'!$Q$56),"")</f>
        <v/>
      </c>
      <c r="AN52" s="70"/>
      <c r="AO52" s="70"/>
      <c r="AP52" s="70"/>
      <c r="AQ52" s="70"/>
      <c r="AR52" s="70"/>
      <c r="AS52" s="70"/>
      <c r="AT52" s="70"/>
      <c r="AU52" s="70"/>
      <c r="AV52" s="70"/>
      <c r="AW52" s="70"/>
      <c r="AX52" s="70"/>
      <c r="AY52" s="70"/>
      <c r="AZ52" s="70"/>
      <c r="BA52" s="70"/>
      <c r="BB52" s="70"/>
      <c r="BC52" s="70"/>
      <c r="BD52" s="70"/>
      <c r="BE52" s="70"/>
      <c r="BF52" s="70"/>
      <c r="BG52" s="70"/>
      <c r="BH52" s="70"/>
      <c r="BI52" s="70"/>
      <c r="BJ52" s="70"/>
      <c r="BK52" s="70"/>
      <c r="BL52" s="70"/>
      <c r="BM52" s="70"/>
      <c r="BN52" s="70"/>
      <c r="BO52" s="70"/>
      <c r="BP52" s="70"/>
      <c r="BQ52" s="70"/>
      <c r="BR52" s="70"/>
      <c r="BS52" s="70"/>
      <c r="BT52" s="70"/>
      <c r="BU52" s="70"/>
      <c r="BV52" s="70"/>
      <c r="BW52" s="70"/>
      <c r="BX52" s="70"/>
      <c r="BY52" s="70"/>
      <c r="BZ52" s="70"/>
      <c r="CA52" s="70"/>
      <c r="CB52" s="70"/>
    </row>
    <row r="53" spans="1:80" ht="15" customHeight="1" x14ac:dyDescent="0.25">
      <c r="A53" s="70"/>
      <c r="B53" s="285"/>
      <c r="C53" s="285"/>
      <c r="D53" s="286"/>
      <c r="E53" s="326"/>
      <c r="F53" s="327"/>
      <c r="G53" s="327"/>
      <c r="H53" s="327"/>
      <c r="I53" s="328"/>
      <c r="J53" s="63" t="str">
        <f>IF(AND('Mapa final'!$AA$57="Muy Baja",'Mapa final'!$AC$57="Leve"),CONCATENATE("R8C",'Mapa final'!$Q$57),"")</f>
        <v/>
      </c>
      <c r="K53" s="64" t="str">
        <f>IF(AND('Mapa final'!$AA$58="Muy Baja",'Mapa final'!$AC$58="Leve"),CONCATENATE("R8C",'Mapa final'!$Q$58),"")</f>
        <v/>
      </c>
      <c r="L53" s="64" t="str">
        <f>IF(AND('Mapa final'!$AA$59="Muy Baja",'Mapa final'!$AC$59="Leve"),CONCATENATE("R8C",'Mapa final'!$Q$59),"")</f>
        <v/>
      </c>
      <c r="M53" s="64" t="str">
        <f>IF(AND('Mapa final'!$AA$60="Muy Baja",'Mapa final'!$AC$60="Leve"),CONCATENATE("R8C",'Mapa final'!$Q$60),"")</f>
        <v/>
      </c>
      <c r="N53" s="64" t="str">
        <f>IF(AND('Mapa final'!$AA$61="Muy Baja",'Mapa final'!$AC$61="Leve"),CONCATENATE("R8C",'Mapa final'!$Q$61),"")</f>
        <v/>
      </c>
      <c r="O53" s="65" t="str">
        <f>IF(AND('Mapa final'!$AA$62="Muy Baja",'Mapa final'!$AC$62="Leve"),CONCATENATE("R8C",'Mapa final'!$Q$62),"")</f>
        <v/>
      </c>
      <c r="P53" s="63" t="str">
        <f>IF(AND('Mapa final'!$AA$57="Muy Baja",'Mapa final'!$AC$57="Menor"),CONCATENATE("R8C",'Mapa final'!$Q$57),"")</f>
        <v/>
      </c>
      <c r="Q53" s="64" t="str">
        <f>IF(AND('Mapa final'!$AA$58="Muy Baja",'Mapa final'!$AC$58="Menor"),CONCATENATE("R8C",'Mapa final'!$Q$58),"")</f>
        <v/>
      </c>
      <c r="R53" s="64" t="str">
        <f>IF(AND('Mapa final'!$AA$59="Muy Baja",'Mapa final'!$AC$59="Menor"),CONCATENATE("R8C",'Mapa final'!$Q$59),"")</f>
        <v/>
      </c>
      <c r="S53" s="64" t="str">
        <f>IF(AND('Mapa final'!$AA$60="Muy Baja",'Mapa final'!$AC$60="Menor"),CONCATENATE("R8C",'Mapa final'!$Q$60),"")</f>
        <v/>
      </c>
      <c r="T53" s="64" t="str">
        <f>IF(AND('Mapa final'!$AA$61="Muy Baja",'Mapa final'!$AC$61="Menor"),CONCATENATE("R8C",'Mapa final'!$Q$61),"")</f>
        <v/>
      </c>
      <c r="U53" s="65" t="str">
        <f>IF(AND('Mapa final'!$AA$62="Muy Baja",'Mapa final'!$AC$62="Menor"),CONCATENATE("R8C",'Mapa final'!$Q$62),"")</f>
        <v/>
      </c>
      <c r="V53" s="54" t="str">
        <f>IF(AND('Mapa final'!$AA$57="Muy Baja",'Mapa final'!$AC$57="Moderado"),CONCATENATE("R8C",'Mapa final'!$Q$57),"")</f>
        <v/>
      </c>
      <c r="W53" s="55" t="str">
        <f>IF(AND('Mapa final'!$AA$58="Muy Baja",'Mapa final'!$AC$58="Moderado"),CONCATENATE("R8C",'Mapa final'!$Q$58),"")</f>
        <v/>
      </c>
      <c r="X53" s="55" t="str">
        <f>IF(AND('Mapa final'!$AA$59="Muy Baja",'Mapa final'!$AC$59="Moderado"),CONCATENATE("R8C",'Mapa final'!$Q$59),"")</f>
        <v/>
      </c>
      <c r="Y53" s="55" t="str">
        <f>IF(AND('Mapa final'!$AA$60="Muy Baja",'Mapa final'!$AC$60="Moderado"),CONCATENATE("R8C",'Mapa final'!$Q$60),"")</f>
        <v/>
      </c>
      <c r="Z53" s="55" t="str">
        <f>IF(AND('Mapa final'!$AA$61="Muy Baja",'Mapa final'!$AC$61="Moderado"),CONCATENATE("R8C",'Mapa final'!$Q$61),"")</f>
        <v/>
      </c>
      <c r="AA53" s="56" t="str">
        <f>IF(AND('Mapa final'!$AA$62="Muy Baja",'Mapa final'!$AC$62="Moderado"),CONCATENATE("R8C",'Mapa final'!$Q$62),"")</f>
        <v/>
      </c>
      <c r="AB53" s="38" t="str">
        <f>IF(AND('Mapa final'!$AA$57="Muy Baja",'Mapa final'!$AC$57="Mayor"),CONCATENATE("R8C",'Mapa final'!$Q$57),"")</f>
        <v/>
      </c>
      <c r="AC53" s="39" t="str">
        <f>IF(AND('Mapa final'!$AA$58="Muy Baja",'Mapa final'!$AC$58="Mayor"),CONCATENATE("R8C",'Mapa final'!$Q$58),"")</f>
        <v/>
      </c>
      <c r="AD53" s="44" t="str">
        <f>IF(AND('Mapa final'!$AA$59="Muy Baja",'Mapa final'!$AC$59="Mayor"),CONCATENATE("R8C",'Mapa final'!$Q$59),"")</f>
        <v/>
      </c>
      <c r="AE53" s="44" t="str">
        <f>IF(AND('Mapa final'!$AA$60="Muy Baja",'Mapa final'!$AC$60="Mayor"),CONCATENATE("R8C",'Mapa final'!$Q$60),"")</f>
        <v/>
      </c>
      <c r="AF53" s="44" t="str">
        <f>IF(AND('Mapa final'!$AA$61="Muy Baja",'Mapa final'!$AC$61="Mayor"),CONCATENATE("R8C",'Mapa final'!$Q$61),"")</f>
        <v/>
      </c>
      <c r="AG53" s="40" t="str">
        <f>IF(AND('Mapa final'!$AA$62="Muy Baja",'Mapa final'!$AC$62="Mayor"),CONCATENATE("R8C",'Mapa final'!$Q$62),"")</f>
        <v/>
      </c>
      <c r="AH53" s="41" t="str">
        <f>IF(AND('Mapa final'!$AA$57="Muy Baja",'Mapa final'!$AC$57="Catastrófico"),CONCATENATE("R8C",'Mapa final'!$Q$57),"")</f>
        <v/>
      </c>
      <c r="AI53" s="42" t="str">
        <f>IF(AND('Mapa final'!$AA$58="Muy Baja",'Mapa final'!$AC$58="Catastrófico"),CONCATENATE("R8C",'Mapa final'!$Q$58),"")</f>
        <v/>
      </c>
      <c r="AJ53" s="42" t="str">
        <f>IF(AND('Mapa final'!$AA$59="Muy Baja",'Mapa final'!$AC$59="Catastrófico"),CONCATENATE("R8C",'Mapa final'!$Q$59),"")</f>
        <v/>
      </c>
      <c r="AK53" s="42" t="str">
        <f>IF(AND('Mapa final'!$AA$60="Muy Baja",'Mapa final'!$AC$60="Catastrófico"),CONCATENATE("R8C",'Mapa final'!$Q$60),"")</f>
        <v/>
      </c>
      <c r="AL53" s="42" t="str">
        <f>IF(AND('Mapa final'!$AA$61="Muy Baja",'Mapa final'!$AC$61="Catastrófico"),CONCATENATE("R8C",'Mapa final'!$Q$61),"")</f>
        <v/>
      </c>
      <c r="AM53" s="43" t="str">
        <f>IF(AND('Mapa final'!$AA$62="Muy Baja",'Mapa final'!$AC$62="Catastrófico"),CONCATENATE("R8C",'Mapa final'!$Q$62),"")</f>
        <v/>
      </c>
      <c r="AN53" s="70"/>
      <c r="AO53" s="70"/>
      <c r="AP53" s="70"/>
      <c r="AQ53" s="70"/>
      <c r="AR53" s="70"/>
      <c r="AS53" s="70"/>
      <c r="AT53" s="70"/>
      <c r="AU53" s="70"/>
      <c r="AV53" s="70"/>
      <c r="AW53" s="70"/>
      <c r="AX53" s="70"/>
      <c r="AY53" s="70"/>
      <c r="AZ53" s="70"/>
      <c r="BA53" s="70"/>
      <c r="BB53" s="70"/>
      <c r="BC53" s="70"/>
      <c r="BD53" s="70"/>
      <c r="BE53" s="70"/>
      <c r="BF53" s="70"/>
      <c r="BG53" s="70"/>
      <c r="BH53" s="70"/>
      <c r="BI53" s="70"/>
      <c r="BJ53" s="70"/>
      <c r="BK53" s="70"/>
      <c r="BL53" s="70"/>
      <c r="BM53" s="70"/>
      <c r="BN53" s="70"/>
      <c r="BO53" s="70"/>
      <c r="BP53" s="70"/>
      <c r="BQ53" s="70"/>
      <c r="BR53" s="70"/>
      <c r="BS53" s="70"/>
      <c r="BT53" s="70"/>
      <c r="BU53" s="70"/>
      <c r="BV53" s="70"/>
      <c r="BW53" s="70"/>
      <c r="BX53" s="70"/>
      <c r="BY53" s="70"/>
      <c r="BZ53" s="70"/>
      <c r="CA53" s="70"/>
      <c r="CB53" s="70"/>
    </row>
    <row r="54" spans="1:80" ht="15" customHeight="1" x14ac:dyDescent="0.25">
      <c r="A54" s="70"/>
      <c r="B54" s="285"/>
      <c r="C54" s="285"/>
      <c r="D54" s="286"/>
      <c r="E54" s="326"/>
      <c r="F54" s="327"/>
      <c r="G54" s="327"/>
      <c r="H54" s="327"/>
      <c r="I54" s="328"/>
      <c r="J54" s="63" t="str">
        <f>IF(AND('Mapa final'!$AA$63="Muy Baja",'Mapa final'!$AC$63="Leve"),CONCATENATE("R9C",'Mapa final'!$Q$63),"")</f>
        <v/>
      </c>
      <c r="K54" s="64" t="str">
        <f>IF(AND('Mapa final'!$AA$64="Muy Baja",'Mapa final'!$AC$64="Leve"),CONCATENATE("R9C",'Mapa final'!$Q$64),"")</f>
        <v/>
      </c>
      <c r="L54" s="64" t="str">
        <f>IF(AND('Mapa final'!$AA$65="Muy Baja",'Mapa final'!$AC$65="Leve"),CONCATENATE("R9C",'Mapa final'!$Q$65),"")</f>
        <v/>
      </c>
      <c r="M54" s="64" t="str">
        <f>IF(AND('Mapa final'!$AA$66="Muy Baja",'Mapa final'!$AC$66="Leve"),CONCATENATE("R9C",'Mapa final'!$Q$66),"")</f>
        <v/>
      </c>
      <c r="N54" s="64" t="str">
        <f>IF(AND('Mapa final'!$AA$67="Muy Baja",'Mapa final'!$AC$67="Leve"),CONCATENATE("R9C",'Mapa final'!$Q$67),"")</f>
        <v/>
      </c>
      <c r="O54" s="65" t="str">
        <f>IF(AND('Mapa final'!$AA$68="Muy Baja",'Mapa final'!$AC$68="Leve"),CONCATENATE("R9C",'Mapa final'!$Q$68),"")</f>
        <v/>
      </c>
      <c r="P54" s="63" t="str">
        <f>IF(AND('Mapa final'!$AA$63="Muy Baja",'Mapa final'!$AC$63="Menor"),CONCATENATE("R9C",'Mapa final'!$Q$63),"")</f>
        <v/>
      </c>
      <c r="Q54" s="64" t="str">
        <f>IF(AND('Mapa final'!$AA$64="Muy Baja",'Mapa final'!$AC$64="Menor"),CONCATENATE("R9C",'Mapa final'!$Q$64),"")</f>
        <v/>
      </c>
      <c r="R54" s="64" t="str">
        <f>IF(AND('Mapa final'!$AA$65="Muy Baja",'Mapa final'!$AC$65="Menor"),CONCATENATE("R9C",'Mapa final'!$Q$65),"")</f>
        <v/>
      </c>
      <c r="S54" s="64" t="str">
        <f>IF(AND('Mapa final'!$AA$66="Muy Baja",'Mapa final'!$AC$66="Menor"),CONCATENATE("R9C",'Mapa final'!$Q$66),"")</f>
        <v/>
      </c>
      <c r="T54" s="64" t="str">
        <f>IF(AND('Mapa final'!$AA$67="Muy Baja",'Mapa final'!$AC$67="Menor"),CONCATENATE("R9C",'Mapa final'!$Q$67),"")</f>
        <v/>
      </c>
      <c r="U54" s="65" t="str">
        <f>IF(AND('Mapa final'!$AA$68="Muy Baja",'Mapa final'!$AC$68="Menor"),CONCATENATE("R9C",'Mapa final'!$Q$68),"")</f>
        <v/>
      </c>
      <c r="V54" s="54" t="str">
        <f>IF(AND('Mapa final'!$AA$63="Muy Baja",'Mapa final'!$AC$63="Moderado"),CONCATENATE("R9C",'Mapa final'!$Q$63),"")</f>
        <v/>
      </c>
      <c r="W54" s="55" t="str">
        <f>IF(AND('Mapa final'!$AA$64="Muy Baja",'Mapa final'!$AC$64="Moderado"),CONCATENATE("R9C",'Mapa final'!$Q$64),"")</f>
        <v/>
      </c>
      <c r="X54" s="55" t="str">
        <f>IF(AND('Mapa final'!$AA$65="Muy Baja",'Mapa final'!$AC$65="Moderado"),CONCATENATE("R9C",'Mapa final'!$Q$65),"")</f>
        <v/>
      </c>
      <c r="Y54" s="55" t="str">
        <f>IF(AND('Mapa final'!$AA$66="Muy Baja",'Mapa final'!$AC$66="Moderado"),CONCATENATE("R9C",'Mapa final'!$Q$66),"")</f>
        <v/>
      </c>
      <c r="Z54" s="55" t="str">
        <f>IF(AND('Mapa final'!$AA$67="Muy Baja",'Mapa final'!$AC$67="Moderado"),CONCATENATE("R9C",'Mapa final'!$Q$67),"")</f>
        <v/>
      </c>
      <c r="AA54" s="56" t="str">
        <f>IF(AND('Mapa final'!$AA$68="Muy Baja",'Mapa final'!$AC$68="Moderado"),CONCATENATE("R9C",'Mapa final'!$Q$68),"")</f>
        <v/>
      </c>
      <c r="AB54" s="38" t="str">
        <f>IF(AND('Mapa final'!$AA$63="Muy Baja",'Mapa final'!$AC$63="Mayor"),CONCATENATE("R9C",'Mapa final'!$Q$63),"")</f>
        <v/>
      </c>
      <c r="AC54" s="39" t="str">
        <f>IF(AND('Mapa final'!$AA$64="Muy Baja",'Mapa final'!$AC$64="Mayor"),CONCATENATE("R9C",'Mapa final'!$Q$64),"")</f>
        <v/>
      </c>
      <c r="AD54" s="44" t="str">
        <f>IF(AND('Mapa final'!$AA$65="Muy Baja",'Mapa final'!$AC$65="Mayor"),CONCATENATE("R9C",'Mapa final'!$Q$65),"")</f>
        <v/>
      </c>
      <c r="AE54" s="44" t="str">
        <f>IF(AND('Mapa final'!$AA$66="Muy Baja",'Mapa final'!$AC$66="Mayor"),CONCATENATE("R9C",'Mapa final'!$Q$66),"")</f>
        <v/>
      </c>
      <c r="AF54" s="44" t="str">
        <f>IF(AND('Mapa final'!$AA$67="Muy Baja",'Mapa final'!$AC$67="Mayor"),CONCATENATE("R9C",'Mapa final'!$Q$67),"")</f>
        <v/>
      </c>
      <c r="AG54" s="40" t="str">
        <f>IF(AND('Mapa final'!$AA$68="Muy Baja",'Mapa final'!$AC$68="Mayor"),CONCATENATE("R9C",'Mapa final'!$Q$68),"")</f>
        <v/>
      </c>
      <c r="AH54" s="41" t="str">
        <f>IF(AND('Mapa final'!$AA$63="Muy Baja",'Mapa final'!$AC$63="Catastrófico"),CONCATENATE("R9C",'Mapa final'!$Q$63),"")</f>
        <v/>
      </c>
      <c r="AI54" s="42" t="str">
        <f>IF(AND('Mapa final'!$AA$64="Muy Baja",'Mapa final'!$AC$64="Catastrófico"),CONCATENATE("R9C",'Mapa final'!$Q$64),"")</f>
        <v/>
      </c>
      <c r="AJ54" s="42" t="str">
        <f>IF(AND('Mapa final'!$AA$65="Muy Baja",'Mapa final'!$AC$65="Catastrófico"),CONCATENATE("R9C",'Mapa final'!$Q$65),"")</f>
        <v/>
      </c>
      <c r="AK54" s="42" t="str">
        <f>IF(AND('Mapa final'!$AA$66="Muy Baja",'Mapa final'!$AC$66="Catastrófico"),CONCATENATE("R9C",'Mapa final'!$Q$66),"")</f>
        <v/>
      </c>
      <c r="AL54" s="42" t="str">
        <f>IF(AND('Mapa final'!$AA$67="Muy Baja",'Mapa final'!$AC$67="Catastrófico"),CONCATENATE("R9C",'Mapa final'!$Q$67),"")</f>
        <v/>
      </c>
      <c r="AM54" s="43" t="str">
        <f>IF(AND('Mapa final'!$AA$68="Muy Baja",'Mapa final'!$AC$68="Catastrófico"),CONCATENATE("R9C",'Mapa final'!$Q$68),"")</f>
        <v/>
      </c>
      <c r="AN54" s="70"/>
      <c r="AO54" s="70"/>
      <c r="AP54" s="70"/>
      <c r="AQ54" s="70"/>
      <c r="AR54" s="70"/>
      <c r="AS54" s="70"/>
      <c r="AT54" s="70"/>
      <c r="AU54" s="70"/>
      <c r="AV54" s="70"/>
      <c r="AW54" s="70"/>
      <c r="AX54" s="70"/>
      <c r="AY54" s="70"/>
      <c r="AZ54" s="70"/>
      <c r="BA54" s="70"/>
      <c r="BB54" s="70"/>
      <c r="BC54" s="70"/>
      <c r="BD54" s="70"/>
      <c r="BE54" s="70"/>
      <c r="BF54" s="70"/>
      <c r="BG54" s="70"/>
      <c r="BH54" s="70"/>
      <c r="BI54" s="70"/>
      <c r="BJ54" s="70"/>
      <c r="BK54" s="70"/>
      <c r="BL54" s="70"/>
      <c r="BM54" s="70"/>
      <c r="BN54" s="70"/>
      <c r="BO54" s="70"/>
      <c r="BP54" s="70"/>
      <c r="BQ54" s="70"/>
      <c r="BR54" s="70"/>
      <c r="BS54" s="70"/>
      <c r="BT54" s="70"/>
      <c r="BU54" s="70"/>
      <c r="BV54" s="70"/>
      <c r="BW54" s="70"/>
      <c r="BX54" s="70"/>
      <c r="BY54" s="70"/>
      <c r="BZ54" s="70"/>
      <c r="CA54" s="70"/>
      <c r="CB54" s="70"/>
    </row>
    <row r="55" spans="1:80" ht="15.75" customHeight="1" thickBot="1" x14ac:dyDescent="0.3">
      <c r="A55" s="70"/>
      <c r="B55" s="285"/>
      <c r="C55" s="285"/>
      <c r="D55" s="286"/>
      <c r="E55" s="329"/>
      <c r="F55" s="330"/>
      <c r="G55" s="330"/>
      <c r="H55" s="330"/>
      <c r="I55" s="331"/>
      <c r="J55" s="66" t="str">
        <f>IF(AND('Mapa final'!$AA$69="Muy Baja",'Mapa final'!$AC$69="Leve"),CONCATENATE("R10C",'Mapa final'!$Q$69),"")</f>
        <v/>
      </c>
      <c r="K55" s="67" t="str">
        <f>IF(AND('Mapa final'!$AA$70="Muy Baja",'Mapa final'!$AC$70="Leve"),CONCATENATE("R10C",'Mapa final'!$Q$70),"")</f>
        <v/>
      </c>
      <c r="L55" s="67" t="str">
        <f>IF(AND('Mapa final'!$AA$71="Muy Baja",'Mapa final'!$AC$71="Leve"),CONCATENATE("R10C",'Mapa final'!$Q$71),"")</f>
        <v/>
      </c>
      <c r="M55" s="67" t="str">
        <f>IF(AND('Mapa final'!$AA$72="Muy Baja",'Mapa final'!$AC$72="Leve"),CONCATENATE("R10C",'Mapa final'!$Q$72),"")</f>
        <v/>
      </c>
      <c r="N55" s="67" t="str">
        <f>IF(AND('Mapa final'!$AA$73="Muy Baja",'Mapa final'!$AC$73="Leve"),CONCATENATE("R10C",'Mapa final'!$Q$73),"")</f>
        <v/>
      </c>
      <c r="O55" s="68" t="str">
        <f>IF(AND('Mapa final'!$AA$74="Muy Baja",'Mapa final'!$AC$74="Leve"),CONCATENATE("R10C",'Mapa final'!$Q$74),"")</f>
        <v/>
      </c>
      <c r="P55" s="66" t="str">
        <f>IF(AND('Mapa final'!$AA$69="Muy Baja",'Mapa final'!$AC$69="Menor"),CONCATENATE("R10C",'Mapa final'!$Q$69),"")</f>
        <v/>
      </c>
      <c r="Q55" s="67" t="str">
        <f>IF(AND('Mapa final'!$AA$70="Muy Baja",'Mapa final'!$AC$70="Menor"),CONCATENATE("R10C",'Mapa final'!$Q$70),"")</f>
        <v/>
      </c>
      <c r="R55" s="67" t="str">
        <f>IF(AND('Mapa final'!$AA$71="Muy Baja",'Mapa final'!$AC$71="Menor"),CONCATENATE("R10C",'Mapa final'!$Q$71),"")</f>
        <v/>
      </c>
      <c r="S55" s="67" t="str">
        <f>IF(AND('Mapa final'!$AA$72="Muy Baja",'Mapa final'!$AC$72="Menor"),CONCATENATE("R10C",'Mapa final'!$Q$72),"")</f>
        <v/>
      </c>
      <c r="T55" s="67" t="str">
        <f>IF(AND('Mapa final'!$AA$73="Muy Baja",'Mapa final'!$AC$73="Menor"),CONCATENATE("R10C",'Mapa final'!$Q$73),"")</f>
        <v/>
      </c>
      <c r="U55" s="68" t="str">
        <f>IF(AND('Mapa final'!$AA$74="Muy Baja",'Mapa final'!$AC$74="Menor"),CONCATENATE("R10C",'Mapa final'!$Q$74),"")</f>
        <v/>
      </c>
      <c r="V55" s="57" t="str">
        <f>IF(AND('Mapa final'!$AA$69="Muy Baja",'Mapa final'!$AC$69="Moderado"),CONCATENATE("R10C",'Mapa final'!$Q$69),"")</f>
        <v/>
      </c>
      <c r="W55" s="58" t="str">
        <f>IF(AND('Mapa final'!$AA$70="Muy Baja",'Mapa final'!$AC$70="Moderado"),CONCATENATE("R10C",'Mapa final'!$Q$70),"")</f>
        <v/>
      </c>
      <c r="X55" s="58" t="str">
        <f>IF(AND('Mapa final'!$AA$71="Muy Baja",'Mapa final'!$AC$71="Moderado"),CONCATENATE("R10C",'Mapa final'!$Q$71),"")</f>
        <v/>
      </c>
      <c r="Y55" s="58" t="str">
        <f>IF(AND('Mapa final'!$AA$72="Muy Baja",'Mapa final'!$AC$72="Moderado"),CONCATENATE("R10C",'Mapa final'!$Q$72),"")</f>
        <v/>
      </c>
      <c r="Z55" s="58" t="str">
        <f>IF(AND('Mapa final'!$AA$73="Muy Baja",'Mapa final'!$AC$73="Moderado"),CONCATENATE("R10C",'Mapa final'!$Q$73),"")</f>
        <v/>
      </c>
      <c r="AA55" s="59" t="str">
        <f>IF(AND('Mapa final'!$AA$74="Muy Baja",'Mapa final'!$AC$74="Moderado"),CONCATENATE("R10C",'Mapa final'!$Q$74),"")</f>
        <v/>
      </c>
      <c r="AB55" s="45" t="str">
        <f>IF(AND('Mapa final'!$AA$69="Muy Baja",'Mapa final'!$AC$69="Mayor"),CONCATENATE("R10C",'Mapa final'!$Q$69),"")</f>
        <v/>
      </c>
      <c r="AC55" s="46" t="str">
        <f>IF(AND('Mapa final'!$AA$70="Muy Baja",'Mapa final'!$AC$70="Mayor"),CONCATENATE("R10C",'Mapa final'!$Q$70),"")</f>
        <v/>
      </c>
      <c r="AD55" s="46" t="str">
        <f>IF(AND('Mapa final'!$AA$71="Muy Baja",'Mapa final'!$AC$71="Mayor"),CONCATENATE("R10C",'Mapa final'!$Q$71),"")</f>
        <v/>
      </c>
      <c r="AE55" s="46" t="str">
        <f>IF(AND('Mapa final'!$AA$72="Muy Baja",'Mapa final'!$AC$72="Mayor"),CONCATENATE("R10C",'Mapa final'!$Q$72),"")</f>
        <v/>
      </c>
      <c r="AF55" s="46" t="str">
        <f>IF(AND('Mapa final'!$AA$73="Muy Baja",'Mapa final'!$AC$73="Mayor"),CONCATENATE("R10C",'Mapa final'!$Q$73),"")</f>
        <v/>
      </c>
      <c r="AG55" s="47" t="str">
        <f>IF(AND('Mapa final'!$AA$74="Muy Baja",'Mapa final'!$AC$74="Mayor"),CONCATENATE("R10C",'Mapa final'!$Q$74),"")</f>
        <v/>
      </c>
      <c r="AH55" s="48" t="str">
        <f>IF(AND('Mapa final'!$AA$69="Muy Baja",'Mapa final'!$AC$69="Catastrófico"),CONCATENATE("R10C",'Mapa final'!$Q$69),"")</f>
        <v/>
      </c>
      <c r="AI55" s="49" t="str">
        <f>IF(AND('Mapa final'!$AA$70="Muy Baja",'Mapa final'!$AC$70="Catastrófico"),CONCATENATE("R10C",'Mapa final'!$Q$70),"")</f>
        <v/>
      </c>
      <c r="AJ55" s="49" t="str">
        <f>IF(AND('Mapa final'!$AA$71="Muy Baja",'Mapa final'!$AC$71="Catastrófico"),CONCATENATE("R10C",'Mapa final'!$Q$71),"")</f>
        <v/>
      </c>
      <c r="AK55" s="49" t="str">
        <f>IF(AND('Mapa final'!$AA$72="Muy Baja",'Mapa final'!$AC$72="Catastrófico"),CONCATENATE("R10C",'Mapa final'!$Q$72),"")</f>
        <v/>
      </c>
      <c r="AL55" s="49" t="str">
        <f>IF(AND('Mapa final'!$AA$73="Muy Baja",'Mapa final'!$AC$73="Catastrófico"),CONCATENATE("R10C",'Mapa final'!$Q$73),"")</f>
        <v/>
      </c>
      <c r="AM55" s="50" t="str">
        <f>IF(AND('Mapa final'!$AA$74="Muy Baja",'Mapa final'!$AC$74="Catastrófico"),CONCATENATE("R10C",'Mapa final'!$Q$74),"")</f>
        <v/>
      </c>
      <c r="AN55" s="70"/>
      <c r="AO55" s="70"/>
      <c r="AP55" s="70"/>
      <c r="AQ55" s="70"/>
      <c r="AR55" s="70"/>
      <c r="AS55" s="70"/>
      <c r="AT55" s="70"/>
      <c r="AU55" s="70"/>
      <c r="AV55" s="70"/>
      <c r="AW55" s="70"/>
      <c r="AX55" s="70"/>
      <c r="AY55" s="70"/>
      <c r="AZ55" s="70"/>
      <c r="BA55" s="70"/>
      <c r="BB55" s="70"/>
      <c r="BC55" s="70"/>
      <c r="BD55" s="70"/>
      <c r="BE55" s="70"/>
      <c r="BF55" s="70"/>
      <c r="BG55" s="70"/>
      <c r="BH55" s="70"/>
      <c r="BI55" s="70"/>
      <c r="BJ55" s="70"/>
      <c r="BK55" s="70"/>
      <c r="BL55" s="70"/>
      <c r="BM55" s="70"/>
      <c r="BN55" s="70"/>
      <c r="BO55" s="70"/>
      <c r="BP55" s="70"/>
      <c r="BQ55" s="70"/>
      <c r="BR55" s="70"/>
      <c r="BS55" s="70"/>
      <c r="BT55" s="70"/>
      <c r="BU55" s="70"/>
      <c r="BV55" s="70"/>
      <c r="BW55" s="70"/>
      <c r="BX55" s="70"/>
      <c r="BY55" s="70"/>
      <c r="BZ55" s="70"/>
      <c r="CA55" s="70"/>
      <c r="CB55" s="70"/>
    </row>
    <row r="56" spans="1:80" x14ac:dyDescent="0.25">
      <c r="A56" s="70"/>
      <c r="B56" s="70"/>
      <c r="C56" s="70"/>
      <c r="D56" s="70"/>
      <c r="E56" s="70"/>
      <c r="F56" s="70"/>
      <c r="G56" s="70"/>
      <c r="H56" s="70"/>
      <c r="I56" s="70"/>
      <c r="J56" s="323" t="s">
        <v>108</v>
      </c>
      <c r="K56" s="324"/>
      <c r="L56" s="324"/>
      <c r="M56" s="324"/>
      <c r="N56" s="324"/>
      <c r="O56" s="325"/>
      <c r="P56" s="323" t="s">
        <v>107</v>
      </c>
      <c r="Q56" s="324"/>
      <c r="R56" s="324"/>
      <c r="S56" s="324"/>
      <c r="T56" s="324"/>
      <c r="U56" s="325"/>
      <c r="V56" s="323" t="s">
        <v>106</v>
      </c>
      <c r="W56" s="324"/>
      <c r="X56" s="324"/>
      <c r="Y56" s="324"/>
      <c r="Z56" s="324"/>
      <c r="AA56" s="325"/>
      <c r="AB56" s="323" t="s">
        <v>105</v>
      </c>
      <c r="AC56" s="332"/>
      <c r="AD56" s="324"/>
      <c r="AE56" s="324"/>
      <c r="AF56" s="324"/>
      <c r="AG56" s="325"/>
      <c r="AH56" s="323" t="s">
        <v>104</v>
      </c>
      <c r="AI56" s="324"/>
      <c r="AJ56" s="324"/>
      <c r="AK56" s="324"/>
      <c r="AL56" s="324"/>
      <c r="AM56" s="325"/>
      <c r="AN56" s="70"/>
      <c r="AO56" s="70"/>
      <c r="AP56" s="70"/>
      <c r="AQ56" s="70"/>
      <c r="AR56" s="70"/>
      <c r="AS56" s="70"/>
      <c r="AT56" s="70"/>
      <c r="AU56" s="70"/>
      <c r="AV56" s="70"/>
      <c r="AW56" s="70"/>
      <c r="AX56" s="70"/>
      <c r="AY56" s="70"/>
      <c r="AZ56" s="70"/>
      <c r="BA56" s="70"/>
      <c r="BB56" s="70"/>
      <c r="BC56" s="70"/>
      <c r="BD56" s="70"/>
      <c r="BE56" s="70"/>
      <c r="BF56" s="70"/>
      <c r="BG56" s="70"/>
      <c r="BH56" s="70"/>
      <c r="BI56" s="70"/>
      <c r="BJ56" s="70"/>
      <c r="BK56" s="70"/>
      <c r="BL56" s="70"/>
      <c r="BM56" s="70"/>
      <c r="BN56" s="70"/>
      <c r="BO56" s="70"/>
      <c r="BP56" s="70"/>
      <c r="BQ56" s="70"/>
      <c r="BR56" s="70"/>
      <c r="BS56" s="70"/>
      <c r="BT56" s="70"/>
      <c r="BU56" s="70"/>
      <c r="BV56" s="70"/>
      <c r="BW56" s="70"/>
      <c r="BX56" s="70"/>
      <c r="BY56" s="70"/>
      <c r="BZ56" s="70"/>
      <c r="CA56" s="70"/>
      <c r="CB56" s="70"/>
    </row>
    <row r="57" spans="1:80" x14ac:dyDescent="0.25">
      <c r="A57" s="70"/>
      <c r="B57" s="70"/>
      <c r="C57" s="70"/>
      <c r="D57" s="70"/>
      <c r="E57" s="70"/>
      <c r="F57" s="70"/>
      <c r="G57" s="70"/>
      <c r="H57" s="70"/>
      <c r="I57" s="70"/>
      <c r="J57" s="326"/>
      <c r="K57" s="327"/>
      <c r="L57" s="327"/>
      <c r="M57" s="327"/>
      <c r="N57" s="327"/>
      <c r="O57" s="328"/>
      <c r="P57" s="326"/>
      <c r="Q57" s="327"/>
      <c r="R57" s="327"/>
      <c r="S57" s="327"/>
      <c r="T57" s="327"/>
      <c r="U57" s="328"/>
      <c r="V57" s="326"/>
      <c r="W57" s="327"/>
      <c r="X57" s="327"/>
      <c r="Y57" s="327"/>
      <c r="Z57" s="327"/>
      <c r="AA57" s="328"/>
      <c r="AB57" s="326"/>
      <c r="AC57" s="327"/>
      <c r="AD57" s="327"/>
      <c r="AE57" s="327"/>
      <c r="AF57" s="327"/>
      <c r="AG57" s="328"/>
      <c r="AH57" s="326"/>
      <c r="AI57" s="327"/>
      <c r="AJ57" s="327"/>
      <c r="AK57" s="327"/>
      <c r="AL57" s="327"/>
      <c r="AM57" s="328"/>
      <c r="AN57" s="70"/>
      <c r="AO57" s="70"/>
      <c r="AP57" s="70"/>
      <c r="AQ57" s="70"/>
      <c r="AR57" s="70"/>
      <c r="AS57" s="70"/>
      <c r="AT57" s="70"/>
      <c r="AU57" s="70"/>
      <c r="AV57" s="70"/>
      <c r="AW57" s="70"/>
      <c r="AX57" s="70"/>
      <c r="AY57" s="70"/>
      <c r="AZ57" s="70"/>
      <c r="BA57" s="70"/>
      <c r="BB57" s="70"/>
      <c r="BC57" s="70"/>
      <c r="BD57" s="70"/>
      <c r="BE57" s="70"/>
      <c r="BF57" s="70"/>
      <c r="BG57" s="70"/>
      <c r="BH57" s="70"/>
      <c r="BI57" s="70"/>
      <c r="BJ57" s="70"/>
      <c r="BK57" s="70"/>
      <c r="BL57" s="70"/>
      <c r="BM57" s="70"/>
      <c r="BN57" s="70"/>
      <c r="BO57" s="70"/>
      <c r="BP57" s="70"/>
      <c r="BQ57" s="70"/>
      <c r="BR57" s="70"/>
      <c r="BS57" s="70"/>
      <c r="BT57" s="70"/>
      <c r="BU57" s="70"/>
      <c r="BV57" s="70"/>
      <c r="BW57" s="70"/>
      <c r="BX57" s="70"/>
      <c r="BY57" s="70"/>
      <c r="BZ57" s="70"/>
      <c r="CA57" s="70"/>
      <c r="CB57" s="70"/>
    </row>
    <row r="58" spans="1:80" x14ac:dyDescent="0.25">
      <c r="A58" s="70"/>
      <c r="B58" s="70"/>
      <c r="C58" s="70"/>
      <c r="D58" s="70"/>
      <c r="E58" s="70"/>
      <c r="F58" s="70"/>
      <c r="G58" s="70"/>
      <c r="H58" s="70"/>
      <c r="I58" s="70"/>
      <c r="J58" s="326"/>
      <c r="K58" s="327"/>
      <c r="L58" s="327"/>
      <c r="M58" s="327"/>
      <c r="N58" s="327"/>
      <c r="O58" s="328"/>
      <c r="P58" s="326"/>
      <c r="Q58" s="327"/>
      <c r="R58" s="327"/>
      <c r="S58" s="327"/>
      <c r="T58" s="327"/>
      <c r="U58" s="328"/>
      <c r="V58" s="326"/>
      <c r="W58" s="327"/>
      <c r="X58" s="327"/>
      <c r="Y58" s="327"/>
      <c r="Z58" s="327"/>
      <c r="AA58" s="328"/>
      <c r="AB58" s="326"/>
      <c r="AC58" s="327"/>
      <c r="AD58" s="327"/>
      <c r="AE58" s="327"/>
      <c r="AF58" s="327"/>
      <c r="AG58" s="328"/>
      <c r="AH58" s="326"/>
      <c r="AI58" s="327"/>
      <c r="AJ58" s="327"/>
      <c r="AK58" s="327"/>
      <c r="AL58" s="327"/>
      <c r="AM58" s="328"/>
      <c r="AN58" s="70"/>
      <c r="AO58" s="70"/>
      <c r="AP58" s="70"/>
      <c r="AQ58" s="70"/>
      <c r="AR58" s="70"/>
      <c r="AS58" s="70"/>
      <c r="AT58" s="70"/>
      <c r="AU58" s="70"/>
      <c r="AV58" s="70"/>
      <c r="AW58" s="70"/>
      <c r="AX58" s="70"/>
      <c r="AY58" s="70"/>
      <c r="AZ58" s="70"/>
      <c r="BA58" s="70"/>
      <c r="BB58" s="70"/>
      <c r="BC58" s="70"/>
      <c r="BD58" s="70"/>
      <c r="BE58" s="70"/>
      <c r="BF58" s="70"/>
      <c r="BG58" s="70"/>
      <c r="BH58" s="70"/>
      <c r="BI58" s="70"/>
      <c r="BJ58" s="70"/>
      <c r="BK58" s="70"/>
      <c r="BL58" s="70"/>
      <c r="BM58" s="70"/>
      <c r="BN58" s="70"/>
      <c r="BO58" s="70"/>
      <c r="BP58" s="70"/>
      <c r="BQ58" s="70"/>
      <c r="BR58" s="70"/>
      <c r="BS58" s="70"/>
      <c r="BT58" s="70"/>
      <c r="BU58" s="70"/>
      <c r="BV58" s="70"/>
      <c r="BW58" s="70"/>
      <c r="BX58" s="70"/>
      <c r="BY58" s="70"/>
      <c r="BZ58" s="70"/>
      <c r="CA58" s="70"/>
      <c r="CB58" s="70"/>
    </row>
    <row r="59" spans="1:80" x14ac:dyDescent="0.25">
      <c r="A59" s="70"/>
      <c r="B59" s="70"/>
      <c r="C59" s="70"/>
      <c r="D59" s="70"/>
      <c r="E59" s="70"/>
      <c r="F59" s="70"/>
      <c r="G59" s="70"/>
      <c r="H59" s="70"/>
      <c r="I59" s="70"/>
      <c r="J59" s="326"/>
      <c r="K59" s="327"/>
      <c r="L59" s="327"/>
      <c r="M59" s="327"/>
      <c r="N59" s="327"/>
      <c r="O59" s="328"/>
      <c r="P59" s="326"/>
      <c r="Q59" s="327"/>
      <c r="R59" s="327"/>
      <c r="S59" s="327"/>
      <c r="T59" s="327"/>
      <c r="U59" s="328"/>
      <c r="V59" s="326"/>
      <c r="W59" s="327"/>
      <c r="X59" s="327"/>
      <c r="Y59" s="327"/>
      <c r="Z59" s="327"/>
      <c r="AA59" s="328"/>
      <c r="AB59" s="326"/>
      <c r="AC59" s="327"/>
      <c r="AD59" s="327"/>
      <c r="AE59" s="327"/>
      <c r="AF59" s="327"/>
      <c r="AG59" s="328"/>
      <c r="AH59" s="326"/>
      <c r="AI59" s="327"/>
      <c r="AJ59" s="327"/>
      <c r="AK59" s="327"/>
      <c r="AL59" s="327"/>
      <c r="AM59" s="328"/>
      <c r="AN59" s="70"/>
      <c r="AO59" s="70"/>
      <c r="AP59" s="70"/>
      <c r="AQ59" s="70"/>
      <c r="AR59" s="70"/>
      <c r="AS59" s="70"/>
      <c r="AT59" s="70"/>
      <c r="AU59" s="70"/>
      <c r="AV59" s="70"/>
      <c r="AW59" s="70"/>
      <c r="AX59" s="70"/>
      <c r="AY59" s="70"/>
      <c r="AZ59" s="70"/>
      <c r="BA59" s="70"/>
      <c r="BB59" s="70"/>
      <c r="BC59" s="70"/>
      <c r="BD59" s="70"/>
      <c r="BE59" s="70"/>
      <c r="BF59" s="70"/>
      <c r="BG59" s="70"/>
      <c r="BH59" s="70"/>
      <c r="BI59" s="70"/>
      <c r="BJ59" s="70"/>
      <c r="BK59" s="70"/>
      <c r="BL59" s="70"/>
      <c r="BM59" s="70"/>
      <c r="BN59" s="70"/>
      <c r="BO59" s="70"/>
      <c r="BP59" s="70"/>
      <c r="BQ59" s="70"/>
      <c r="BR59" s="70"/>
      <c r="BS59" s="70"/>
      <c r="BT59" s="70"/>
      <c r="BU59" s="70"/>
      <c r="BV59" s="70"/>
      <c r="BW59" s="70"/>
      <c r="BX59" s="70"/>
      <c r="BY59" s="70"/>
      <c r="BZ59" s="70"/>
      <c r="CA59" s="70"/>
      <c r="CB59" s="70"/>
    </row>
    <row r="60" spans="1:80" x14ac:dyDescent="0.25">
      <c r="A60" s="70"/>
      <c r="B60" s="70"/>
      <c r="C60" s="70"/>
      <c r="D60" s="70"/>
      <c r="E60" s="70"/>
      <c r="F60" s="70"/>
      <c r="G60" s="70"/>
      <c r="H60" s="70"/>
      <c r="I60" s="70"/>
      <c r="J60" s="326"/>
      <c r="K60" s="327"/>
      <c r="L60" s="327"/>
      <c r="M60" s="327"/>
      <c r="N60" s="327"/>
      <c r="O60" s="328"/>
      <c r="P60" s="326"/>
      <c r="Q60" s="327"/>
      <c r="R60" s="327"/>
      <c r="S60" s="327"/>
      <c r="T60" s="327"/>
      <c r="U60" s="328"/>
      <c r="V60" s="326"/>
      <c r="W60" s="327"/>
      <c r="X60" s="327"/>
      <c r="Y60" s="327"/>
      <c r="Z60" s="327"/>
      <c r="AA60" s="328"/>
      <c r="AB60" s="326"/>
      <c r="AC60" s="327"/>
      <c r="AD60" s="327"/>
      <c r="AE60" s="327"/>
      <c r="AF60" s="327"/>
      <c r="AG60" s="328"/>
      <c r="AH60" s="326"/>
      <c r="AI60" s="327"/>
      <c r="AJ60" s="327"/>
      <c r="AK60" s="327"/>
      <c r="AL60" s="327"/>
      <c r="AM60" s="328"/>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row>
    <row r="61" spans="1:80" ht="15.75" thickBot="1" x14ac:dyDescent="0.3">
      <c r="A61" s="70"/>
      <c r="B61" s="70"/>
      <c r="C61" s="70"/>
      <c r="D61" s="70"/>
      <c r="E61" s="70"/>
      <c r="F61" s="70"/>
      <c r="G61" s="70"/>
      <c r="H61" s="70"/>
      <c r="I61" s="70"/>
      <c r="J61" s="329"/>
      <c r="K61" s="330"/>
      <c r="L61" s="330"/>
      <c r="M61" s="330"/>
      <c r="N61" s="330"/>
      <c r="O61" s="331"/>
      <c r="P61" s="329"/>
      <c r="Q61" s="330"/>
      <c r="R61" s="330"/>
      <c r="S61" s="330"/>
      <c r="T61" s="330"/>
      <c r="U61" s="331"/>
      <c r="V61" s="329"/>
      <c r="W61" s="330"/>
      <c r="X61" s="330"/>
      <c r="Y61" s="330"/>
      <c r="Z61" s="330"/>
      <c r="AA61" s="331"/>
      <c r="AB61" s="329"/>
      <c r="AC61" s="330"/>
      <c r="AD61" s="330"/>
      <c r="AE61" s="330"/>
      <c r="AF61" s="330"/>
      <c r="AG61" s="331"/>
      <c r="AH61" s="329"/>
      <c r="AI61" s="330"/>
      <c r="AJ61" s="330"/>
      <c r="AK61" s="330"/>
      <c r="AL61" s="330"/>
      <c r="AM61" s="331"/>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row>
    <row r="62" spans="1:80" x14ac:dyDescent="0.25">
      <c r="A62" s="70"/>
      <c r="B62" s="70"/>
      <c r="C62" s="70"/>
      <c r="D62" s="70"/>
      <c r="E62" s="70"/>
      <c r="F62" s="70"/>
      <c r="G62" s="70"/>
      <c r="H62" s="70"/>
      <c r="I62" s="70"/>
      <c r="J62" s="70"/>
      <c r="K62" s="70"/>
      <c r="L62" s="70"/>
      <c r="M62" s="70"/>
      <c r="N62" s="70"/>
      <c r="O62" s="70"/>
      <c r="P62" s="70"/>
      <c r="Q62" s="70"/>
      <c r="R62" s="70"/>
      <c r="S62" s="70"/>
      <c r="T62" s="70"/>
      <c r="U62" s="70"/>
      <c r="V62" s="70"/>
      <c r="W62" s="70"/>
      <c r="X62" s="70"/>
      <c r="Y62" s="70"/>
      <c r="Z62" s="70"/>
      <c r="AA62" s="70"/>
      <c r="AB62" s="70"/>
      <c r="AC62" s="70"/>
      <c r="AD62" s="70"/>
      <c r="AE62" s="70"/>
      <c r="AF62" s="70"/>
      <c r="AG62" s="70"/>
      <c r="AH62" s="70"/>
      <c r="AI62" s="70"/>
      <c r="AJ62" s="70"/>
      <c r="AK62" s="70"/>
      <c r="AL62" s="70"/>
      <c r="AM62" s="70"/>
      <c r="AN62" s="70"/>
      <c r="AO62" s="70"/>
      <c r="AP62" s="70"/>
      <c r="AQ62" s="70"/>
      <c r="AR62" s="70"/>
      <c r="AS62" s="70"/>
      <c r="AT62" s="70"/>
      <c r="AU62" s="70"/>
      <c r="AV62" s="70"/>
      <c r="AW62" s="70"/>
      <c r="AX62" s="70"/>
      <c r="AY62" s="70"/>
      <c r="AZ62" s="70"/>
      <c r="BA62" s="70"/>
      <c r="BB62" s="70"/>
      <c r="BC62" s="70"/>
      <c r="BD62" s="70"/>
      <c r="BE62" s="70"/>
      <c r="BF62" s="70"/>
      <c r="BG62" s="70"/>
      <c r="BH62" s="70"/>
    </row>
    <row r="63" spans="1:80" ht="15" customHeight="1" x14ac:dyDescent="0.25">
      <c r="A63" s="70"/>
      <c r="B63" s="74"/>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0"/>
      <c r="AV63" s="70"/>
      <c r="AW63" s="70"/>
      <c r="AX63" s="70"/>
      <c r="AY63" s="70"/>
      <c r="AZ63" s="70"/>
      <c r="BA63" s="70"/>
      <c r="BB63" s="70"/>
      <c r="BC63" s="70"/>
      <c r="BD63" s="70"/>
      <c r="BE63" s="70"/>
      <c r="BF63" s="70"/>
      <c r="BG63" s="70"/>
      <c r="BH63" s="70"/>
    </row>
    <row r="64" spans="1:80" ht="15" customHeight="1" x14ac:dyDescent="0.25">
      <c r="A64" s="70"/>
      <c r="B64" s="74"/>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0"/>
      <c r="AV64" s="70"/>
      <c r="AW64" s="70"/>
      <c r="AX64" s="70"/>
      <c r="AY64" s="70"/>
      <c r="AZ64" s="70"/>
      <c r="BA64" s="70"/>
      <c r="BB64" s="70"/>
      <c r="BC64" s="70"/>
      <c r="BD64" s="70"/>
      <c r="BE64" s="70"/>
      <c r="BF64" s="70"/>
      <c r="BG64" s="70"/>
      <c r="BH64" s="70"/>
    </row>
    <row r="65" spans="1:60" x14ac:dyDescent="0.25">
      <c r="A65" s="70"/>
      <c r="B65" s="70"/>
      <c r="C65" s="70"/>
      <c r="D65" s="70"/>
      <c r="E65" s="70"/>
      <c r="F65" s="70"/>
      <c r="G65" s="70"/>
      <c r="H65" s="70"/>
      <c r="I65" s="70"/>
      <c r="J65" s="70"/>
      <c r="K65" s="70"/>
      <c r="L65" s="70"/>
      <c r="M65" s="70"/>
      <c r="N65" s="70"/>
      <c r="O65" s="70"/>
      <c r="P65" s="70"/>
      <c r="Q65" s="70"/>
      <c r="R65" s="70"/>
      <c r="S65" s="70"/>
      <c r="T65" s="70"/>
      <c r="U65" s="70"/>
      <c r="V65" s="70"/>
      <c r="W65" s="70"/>
      <c r="X65" s="70"/>
      <c r="Y65" s="70"/>
      <c r="Z65" s="70"/>
      <c r="AA65" s="70"/>
      <c r="AB65" s="70"/>
      <c r="AC65" s="70"/>
      <c r="AD65" s="70"/>
      <c r="AE65" s="70"/>
      <c r="AF65" s="70"/>
      <c r="AG65" s="70"/>
      <c r="AH65" s="70"/>
      <c r="AI65" s="70"/>
      <c r="AJ65" s="70"/>
      <c r="AK65" s="70"/>
      <c r="AL65" s="70"/>
      <c r="AM65" s="70"/>
      <c r="AN65" s="70"/>
      <c r="AO65" s="70"/>
      <c r="AP65" s="70"/>
      <c r="AQ65" s="70"/>
      <c r="AR65" s="70"/>
      <c r="AS65" s="70"/>
      <c r="AT65" s="70"/>
      <c r="AU65" s="70"/>
      <c r="AV65" s="70"/>
      <c r="AW65" s="70"/>
      <c r="AX65" s="70"/>
      <c r="AY65" s="70"/>
      <c r="AZ65" s="70"/>
      <c r="BA65" s="70"/>
      <c r="BB65" s="70"/>
      <c r="BC65" s="70"/>
      <c r="BD65" s="70"/>
      <c r="BE65" s="70"/>
      <c r="BF65" s="70"/>
      <c r="BG65" s="70"/>
      <c r="BH65" s="70"/>
    </row>
    <row r="66" spans="1:60" x14ac:dyDescent="0.25">
      <c r="A66" s="70"/>
      <c r="B66" s="70"/>
      <c r="C66" s="70"/>
      <c r="D66" s="70"/>
      <c r="E66" s="70"/>
      <c r="F66" s="70"/>
      <c r="G66" s="70"/>
      <c r="H66" s="70"/>
      <c r="I66" s="70"/>
      <c r="J66" s="70"/>
      <c r="K66" s="70"/>
      <c r="L66" s="70"/>
      <c r="M66" s="70"/>
      <c r="N66" s="70"/>
      <c r="O66" s="70"/>
      <c r="P66" s="70"/>
      <c r="Q66" s="70"/>
      <c r="R66" s="70"/>
      <c r="S66" s="70"/>
      <c r="T66" s="70"/>
      <c r="U66" s="70"/>
      <c r="V66" s="70"/>
      <c r="W66" s="70"/>
      <c r="X66" s="70"/>
      <c r="Y66" s="70"/>
      <c r="Z66" s="70"/>
      <c r="AA66" s="70"/>
      <c r="AB66" s="70"/>
      <c r="AC66" s="70"/>
      <c r="AD66" s="70"/>
      <c r="AE66" s="70"/>
      <c r="AF66" s="70"/>
      <c r="AG66" s="70"/>
      <c r="AH66" s="70"/>
      <c r="AI66" s="70"/>
      <c r="AJ66" s="70"/>
      <c r="AK66" s="70"/>
      <c r="AL66" s="70"/>
      <c r="AM66" s="70"/>
      <c r="AN66" s="70"/>
      <c r="AO66" s="70"/>
      <c r="AP66" s="70"/>
      <c r="AQ66" s="70"/>
      <c r="AR66" s="70"/>
      <c r="AS66" s="70"/>
      <c r="AT66" s="70"/>
      <c r="AU66" s="70"/>
      <c r="AV66" s="70"/>
      <c r="AW66" s="70"/>
      <c r="AX66" s="70"/>
      <c r="AY66" s="70"/>
      <c r="AZ66" s="70"/>
      <c r="BA66" s="70"/>
      <c r="BB66" s="70"/>
      <c r="BC66" s="70"/>
      <c r="BD66" s="70"/>
      <c r="BE66" s="70"/>
      <c r="BF66" s="70"/>
      <c r="BG66" s="70"/>
      <c r="BH66" s="70"/>
    </row>
    <row r="67" spans="1:60" x14ac:dyDescent="0.25">
      <c r="A67" s="70"/>
      <c r="B67" s="70"/>
      <c r="C67" s="70"/>
      <c r="D67" s="70"/>
      <c r="E67" s="70"/>
      <c r="F67" s="70"/>
      <c r="G67" s="70"/>
      <c r="H67" s="70"/>
      <c r="I67" s="70"/>
      <c r="J67" s="70"/>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0"/>
      <c r="AX67" s="70"/>
      <c r="AY67" s="70"/>
      <c r="AZ67" s="70"/>
      <c r="BA67" s="70"/>
      <c r="BB67" s="70"/>
      <c r="BC67" s="70"/>
      <c r="BD67" s="70"/>
      <c r="BE67" s="70"/>
      <c r="BF67" s="70"/>
      <c r="BG67" s="70"/>
      <c r="BH67" s="70"/>
    </row>
    <row r="68" spans="1:60" x14ac:dyDescent="0.25">
      <c r="A68" s="70"/>
      <c r="B68" s="70"/>
      <c r="C68" s="70"/>
      <c r="D68" s="70"/>
      <c r="E68" s="70"/>
      <c r="F68" s="70"/>
      <c r="G68" s="70"/>
      <c r="H68" s="70"/>
      <c r="I68" s="70"/>
      <c r="J68" s="70"/>
      <c r="K68" s="70"/>
      <c r="L68" s="70"/>
      <c r="M68" s="70"/>
      <c r="N68" s="70"/>
      <c r="O68" s="70"/>
      <c r="P68" s="70"/>
      <c r="Q68" s="70"/>
      <c r="R68" s="70"/>
      <c r="S68" s="70"/>
      <c r="T68" s="70"/>
      <c r="U68" s="70"/>
      <c r="V68" s="70"/>
      <c r="W68" s="70"/>
      <c r="X68" s="70"/>
      <c r="Y68" s="70"/>
      <c r="Z68" s="70"/>
      <c r="AA68" s="70"/>
      <c r="AB68" s="70"/>
      <c r="AC68" s="70"/>
      <c r="AD68" s="70"/>
      <c r="AE68" s="70"/>
      <c r="AF68" s="70"/>
      <c r="AG68" s="70"/>
      <c r="AH68" s="70"/>
      <c r="AI68" s="70"/>
      <c r="AJ68" s="70"/>
      <c r="AK68" s="70"/>
      <c r="AL68" s="70"/>
      <c r="AM68" s="70"/>
      <c r="AN68" s="70"/>
      <c r="AO68" s="70"/>
      <c r="AP68" s="70"/>
      <c r="AQ68" s="70"/>
      <c r="AR68" s="70"/>
      <c r="AS68" s="70"/>
      <c r="AT68" s="70"/>
      <c r="AU68" s="70"/>
      <c r="AV68" s="70"/>
      <c r="AW68" s="70"/>
      <c r="AX68" s="70"/>
      <c r="AY68" s="70"/>
      <c r="AZ68" s="70"/>
      <c r="BA68" s="70"/>
      <c r="BB68" s="70"/>
      <c r="BC68" s="70"/>
      <c r="BD68" s="70"/>
      <c r="BE68" s="70"/>
      <c r="BF68" s="70"/>
      <c r="BG68" s="70"/>
      <c r="BH68" s="70"/>
    </row>
    <row r="69" spans="1:60" x14ac:dyDescent="0.25">
      <c r="A69" s="70"/>
      <c r="B69" s="70"/>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c r="AH69" s="70"/>
      <c r="AI69" s="70"/>
      <c r="AJ69" s="70"/>
      <c r="AK69" s="70"/>
      <c r="AL69" s="70"/>
      <c r="AM69" s="70"/>
      <c r="AN69" s="70"/>
      <c r="AO69" s="70"/>
      <c r="AP69" s="70"/>
      <c r="AQ69" s="70"/>
      <c r="AR69" s="70"/>
      <c r="AS69" s="70"/>
      <c r="AT69" s="70"/>
      <c r="AU69" s="70"/>
      <c r="AV69" s="70"/>
      <c r="AW69" s="70"/>
      <c r="AX69" s="70"/>
      <c r="AY69" s="70"/>
      <c r="AZ69" s="70"/>
      <c r="BA69" s="70"/>
      <c r="BB69" s="70"/>
      <c r="BC69" s="70"/>
      <c r="BD69" s="70"/>
      <c r="BE69" s="70"/>
      <c r="BF69" s="70"/>
      <c r="BG69" s="70"/>
      <c r="BH69" s="70"/>
    </row>
    <row r="70" spans="1:60" x14ac:dyDescent="0.25">
      <c r="A70" s="70"/>
      <c r="B70" s="70"/>
      <c r="C70" s="70"/>
      <c r="D70" s="70"/>
      <c r="E70" s="70"/>
      <c r="F70" s="70"/>
      <c r="G70" s="70"/>
      <c r="H70" s="70"/>
      <c r="I70" s="70"/>
      <c r="J70" s="70"/>
      <c r="K70" s="70"/>
      <c r="L70" s="70"/>
      <c r="M70" s="70"/>
      <c r="N70" s="70"/>
      <c r="O70" s="70"/>
      <c r="P70" s="70"/>
      <c r="Q70" s="70"/>
      <c r="R70" s="70"/>
      <c r="S70" s="70"/>
      <c r="T70" s="70"/>
      <c r="U70" s="70"/>
      <c r="V70" s="70"/>
      <c r="W70" s="70"/>
      <c r="X70" s="70"/>
      <c r="Y70" s="70"/>
      <c r="Z70" s="70"/>
      <c r="AA70" s="70"/>
      <c r="AB70" s="70"/>
      <c r="AC70" s="70"/>
      <c r="AD70" s="70"/>
      <c r="AE70" s="70"/>
      <c r="AF70" s="70"/>
      <c r="AG70" s="70"/>
      <c r="AH70" s="70"/>
      <c r="AI70" s="70"/>
      <c r="AJ70" s="70"/>
      <c r="AK70" s="70"/>
      <c r="AL70" s="70"/>
      <c r="AM70" s="70"/>
      <c r="AN70" s="70"/>
      <c r="AO70" s="70"/>
      <c r="AP70" s="70"/>
      <c r="AQ70" s="70"/>
      <c r="AR70" s="70"/>
      <c r="AS70" s="70"/>
      <c r="AT70" s="70"/>
      <c r="AU70" s="70"/>
      <c r="AV70" s="70"/>
      <c r="AW70" s="70"/>
      <c r="AX70" s="70"/>
      <c r="AY70" s="70"/>
      <c r="AZ70" s="70"/>
      <c r="BA70" s="70"/>
      <c r="BB70" s="70"/>
      <c r="BC70" s="70"/>
      <c r="BD70" s="70"/>
      <c r="BE70" s="70"/>
      <c r="BF70" s="70"/>
      <c r="BG70" s="70"/>
      <c r="BH70" s="70"/>
    </row>
    <row r="71" spans="1:60" x14ac:dyDescent="0.25">
      <c r="A71" s="70"/>
      <c r="B71" s="70"/>
      <c r="C71" s="70"/>
      <c r="D71" s="70"/>
      <c r="E71" s="70"/>
      <c r="F71" s="70"/>
      <c r="G71" s="70"/>
      <c r="H71" s="70"/>
      <c r="I71" s="70"/>
      <c r="J71" s="70"/>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0"/>
      <c r="AO71" s="70"/>
      <c r="AP71" s="70"/>
      <c r="AQ71" s="70"/>
      <c r="AR71" s="70"/>
      <c r="AS71" s="70"/>
      <c r="AT71" s="70"/>
      <c r="AU71" s="70"/>
      <c r="AV71" s="70"/>
      <c r="AW71" s="70"/>
      <c r="AX71" s="70"/>
      <c r="AY71" s="70"/>
      <c r="AZ71" s="70"/>
      <c r="BA71" s="70"/>
      <c r="BB71" s="70"/>
      <c r="BC71" s="70"/>
      <c r="BD71" s="70"/>
      <c r="BE71" s="70"/>
      <c r="BF71" s="70"/>
      <c r="BG71" s="70"/>
      <c r="BH71" s="70"/>
    </row>
    <row r="72" spans="1:60" x14ac:dyDescent="0.25">
      <c r="A72" s="70"/>
      <c r="B72" s="70"/>
      <c r="C72" s="70"/>
      <c r="D72" s="70"/>
      <c r="E72" s="70"/>
      <c r="F72" s="70"/>
      <c r="G72" s="70"/>
      <c r="H72" s="70"/>
      <c r="I72" s="70"/>
      <c r="J72" s="70"/>
      <c r="K72" s="70"/>
      <c r="L72" s="70"/>
      <c r="M72" s="70"/>
      <c r="N72" s="70"/>
      <c r="O72" s="70"/>
      <c r="P72" s="70"/>
      <c r="Q72" s="70"/>
      <c r="R72" s="70"/>
      <c r="S72" s="70"/>
      <c r="T72" s="70"/>
      <c r="U72" s="70"/>
      <c r="V72" s="70"/>
      <c r="W72" s="70"/>
      <c r="X72" s="70"/>
      <c r="Y72" s="70"/>
      <c r="Z72" s="70"/>
      <c r="AA72" s="70"/>
      <c r="AB72" s="70"/>
      <c r="AC72" s="70"/>
      <c r="AD72" s="70"/>
      <c r="AE72" s="70"/>
      <c r="AF72" s="70"/>
      <c r="AG72" s="70"/>
      <c r="AH72" s="70"/>
      <c r="AI72" s="70"/>
      <c r="AJ72" s="70"/>
      <c r="AK72" s="70"/>
      <c r="AL72" s="70"/>
      <c r="AM72" s="70"/>
      <c r="AN72" s="70"/>
      <c r="AO72" s="70"/>
      <c r="AP72" s="70"/>
      <c r="AQ72" s="70"/>
      <c r="AR72" s="70"/>
      <c r="AS72" s="70"/>
      <c r="AT72" s="70"/>
      <c r="AU72" s="70"/>
      <c r="AV72" s="70"/>
      <c r="AW72" s="70"/>
      <c r="AX72" s="70"/>
      <c r="AY72" s="70"/>
      <c r="AZ72" s="70"/>
      <c r="BA72" s="70"/>
      <c r="BB72" s="70"/>
      <c r="BC72" s="70"/>
      <c r="BD72" s="70"/>
      <c r="BE72" s="70"/>
      <c r="BF72" s="70"/>
      <c r="BG72" s="70"/>
      <c r="BH72" s="70"/>
    </row>
    <row r="73" spans="1:60" x14ac:dyDescent="0.25">
      <c r="A73" s="70"/>
      <c r="B73" s="70"/>
      <c r="C73" s="70"/>
      <c r="D73" s="70"/>
      <c r="E73" s="70"/>
      <c r="F73" s="70"/>
      <c r="G73" s="70"/>
      <c r="H73" s="70"/>
      <c r="I73" s="70"/>
      <c r="J73" s="70"/>
      <c r="K73" s="70"/>
      <c r="L73" s="70"/>
      <c r="M73" s="70"/>
      <c r="N73" s="70"/>
      <c r="O73" s="70"/>
      <c r="P73" s="70"/>
      <c r="Q73" s="70"/>
      <c r="R73" s="70"/>
      <c r="S73" s="70"/>
      <c r="T73" s="70"/>
      <c r="U73" s="70"/>
      <c r="V73" s="70"/>
      <c r="W73" s="70"/>
      <c r="X73" s="70"/>
      <c r="Y73" s="70"/>
      <c r="Z73" s="70"/>
      <c r="AA73" s="70"/>
      <c r="AB73" s="70"/>
      <c r="AC73" s="70"/>
      <c r="AD73" s="70"/>
      <c r="AE73" s="70"/>
      <c r="AF73" s="70"/>
      <c r="AG73" s="70"/>
      <c r="AH73" s="70"/>
      <c r="AI73" s="70"/>
      <c r="AJ73" s="70"/>
      <c r="AK73" s="70"/>
      <c r="AL73" s="70"/>
      <c r="AM73" s="70"/>
      <c r="AN73" s="70"/>
      <c r="AO73" s="70"/>
      <c r="AP73" s="70"/>
      <c r="AQ73" s="70"/>
      <c r="AR73" s="70"/>
      <c r="AS73" s="70"/>
      <c r="AT73" s="70"/>
      <c r="AU73" s="70"/>
      <c r="AV73" s="70"/>
      <c r="AW73" s="70"/>
      <c r="AX73" s="70"/>
      <c r="AY73" s="70"/>
      <c r="AZ73" s="70"/>
      <c r="BA73" s="70"/>
      <c r="BB73" s="70"/>
      <c r="BC73" s="70"/>
      <c r="BD73" s="70"/>
      <c r="BE73" s="70"/>
      <c r="BF73" s="70"/>
      <c r="BG73" s="70"/>
      <c r="BH73" s="70"/>
    </row>
    <row r="74" spans="1:60" x14ac:dyDescent="0.25">
      <c r="A74" s="70"/>
      <c r="B74" s="70"/>
      <c r="C74" s="70"/>
      <c r="D74" s="70"/>
      <c r="E74" s="70"/>
      <c r="F74" s="70"/>
      <c r="G74" s="70"/>
      <c r="H74" s="70"/>
      <c r="I74" s="70"/>
      <c r="J74" s="70"/>
      <c r="K74" s="70"/>
      <c r="L74" s="70"/>
      <c r="M74" s="70"/>
      <c r="N74" s="70"/>
      <c r="O74" s="70"/>
      <c r="P74" s="70"/>
      <c r="Q74" s="70"/>
      <c r="R74" s="70"/>
      <c r="S74" s="70"/>
      <c r="T74" s="70"/>
      <c r="U74" s="70"/>
      <c r="V74" s="70"/>
      <c r="W74" s="70"/>
      <c r="X74" s="70"/>
      <c r="Y74" s="70"/>
      <c r="Z74" s="70"/>
      <c r="AA74" s="70"/>
      <c r="AB74" s="70"/>
      <c r="AC74" s="70"/>
      <c r="AD74" s="70"/>
      <c r="AE74" s="70"/>
      <c r="AF74" s="70"/>
      <c r="AG74" s="70"/>
      <c r="AH74" s="70"/>
      <c r="AI74" s="70"/>
      <c r="AJ74" s="70"/>
      <c r="AK74" s="70"/>
      <c r="AL74" s="70"/>
      <c r="AM74" s="70"/>
      <c r="AN74" s="70"/>
      <c r="AO74" s="70"/>
      <c r="AP74" s="70"/>
      <c r="AQ74" s="70"/>
      <c r="AR74" s="70"/>
      <c r="AS74" s="70"/>
      <c r="AT74" s="70"/>
      <c r="AU74" s="70"/>
      <c r="AV74" s="70"/>
      <c r="AW74" s="70"/>
      <c r="AX74" s="70"/>
      <c r="AY74" s="70"/>
      <c r="AZ74" s="70"/>
      <c r="BA74" s="70"/>
      <c r="BB74" s="70"/>
      <c r="BC74" s="70"/>
      <c r="BD74" s="70"/>
      <c r="BE74" s="70"/>
      <c r="BF74" s="70"/>
      <c r="BG74" s="70"/>
      <c r="BH74" s="70"/>
    </row>
    <row r="75" spans="1:60" x14ac:dyDescent="0.25">
      <c r="A75" s="70"/>
      <c r="B75" s="70"/>
      <c r="C75" s="70"/>
      <c r="D75" s="70"/>
      <c r="E75" s="70"/>
      <c r="F75" s="70"/>
      <c r="G75" s="70"/>
      <c r="H75" s="70"/>
      <c r="I75" s="70"/>
      <c r="J75" s="70"/>
      <c r="K75" s="70"/>
      <c r="L75" s="70"/>
      <c r="M75" s="70"/>
      <c r="N75" s="70"/>
      <c r="O75" s="70"/>
      <c r="P75" s="70"/>
      <c r="Q75" s="70"/>
      <c r="R75" s="70"/>
      <c r="S75" s="70"/>
      <c r="T75" s="70"/>
      <c r="U75" s="70"/>
      <c r="V75" s="70"/>
      <c r="W75" s="70"/>
      <c r="X75" s="70"/>
      <c r="Y75" s="70"/>
      <c r="Z75" s="70"/>
      <c r="AA75" s="70"/>
      <c r="AB75" s="70"/>
      <c r="AC75" s="70"/>
      <c r="AD75" s="70"/>
      <c r="AE75" s="70"/>
      <c r="AF75" s="70"/>
      <c r="AG75" s="70"/>
      <c r="AH75" s="70"/>
      <c r="AI75" s="70"/>
      <c r="AJ75" s="70"/>
      <c r="AK75" s="70"/>
      <c r="AL75" s="70"/>
      <c r="AM75" s="70"/>
      <c r="AN75" s="70"/>
      <c r="AO75" s="70"/>
      <c r="AP75" s="70"/>
      <c r="AQ75" s="70"/>
      <c r="AR75" s="70"/>
      <c r="AS75" s="70"/>
      <c r="AT75" s="70"/>
      <c r="AU75" s="70"/>
      <c r="AV75" s="70"/>
      <c r="AW75" s="70"/>
      <c r="AX75" s="70"/>
      <c r="AY75" s="70"/>
      <c r="AZ75" s="70"/>
      <c r="BA75" s="70"/>
      <c r="BB75" s="70"/>
      <c r="BC75" s="70"/>
      <c r="BD75" s="70"/>
      <c r="BE75" s="70"/>
      <c r="BF75" s="70"/>
      <c r="BG75" s="70"/>
      <c r="BH75" s="70"/>
    </row>
    <row r="76" spans="1:60" x14ac:dyDescent="0.25">
      <c r="A76" s="70"/>
      <c r="B76" s="70"/>
      <c r="C76" s="70"/>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0"/>
      <c r="AE76" s="70"/>
      <c r="AF76" s="70"/>
      <c r="AG76" s="70"/>
      <c r="AH76" s="70"/>
      <c r="AI76" s="70"/>
      <c r="AJ76" s="70"/>
      <c r="AK76" s="70"/>
      <c r="AL76" s="70"/>
      <c r="AM76" s="70"/>
      <c r="AN76" s="70"/>
      <c r="AO76" s="70"/>
      <c r="AP76" s="70"/>
      <c r="AQ76" s="70"/>
      <c r="AR76" s="70"/>
      <c r="AS76" s="70"/>
      <c r="AT76" s="70"/>
      <c r="AU76" s="70"/>
      <c r="AV76" s="70"/>
      <c r="AW76" s="70"/>
      <c r="AX76" s="70"/>
      <c r="AY76" s="70"/>
      <c r="AZ76" s="70"/>
      <c r="BA76" s="70"/>
      <c r="BB76" s="70"/>
      <c r="BC76" s="70"/>
      <c r="BD76" s="70"/>
      <c r="BE76" s="70"/>
      <c r="BF76" s="70"/>
      <c r="BG76" s="70"/>
      <c r="BH76" s="70"/>
    </row>
    <row r="77" spans="1:60" x14ac:dyDescent="0.25">
      <c r="A77" s="70"/>
      <c r="B77" s="70"/>
      <c r="C77" s="70"/>
      <c r="D77" s="70"/>
      <c r="E77" s="70"/>
      <c r="F77" s="70"/>
      <c r="G77" s="70"/>
      <c r="H77" s="70"/>
      <c r="I77" s="70"/>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70"/>
      <c r="AL77" s="70"/>
      <c r="AM77" s="70"/>
      <c r="AN77" s="70"/>
      <c r="AO77" s="70"/>
      <c r="AP77" s="70"/>
      <c r="AQ77" s="70"/>
      <c r="AR77" s="70"/>
      <c r="AS77" s="70"/>
      <c r="AT77" s="70"/>
      <c r="AU77" s="70"/>
      <c r="AV77" s="70"/>
      <c r="AW77" s="70"/>
      <c r="AX77" s="70"/>
      <c r="AY77" s="70"/>
      <c r="AZ77" s="70"/>
      <c r="BA77" s="70"/>
      <c r="BB77" s="70"/>
      <c r="BC77" s="70"/>
      <c r="BD77" s="70"/>
      <c r="BE77" s="70"/>
      <c r="BF77" s="70"/>
      <c r="BG77" s="70"/>
      <c r="BH77" s="70"/>
    </row>
    <row r="78" spans="1:60" x14ac:dyDescent="0.25">
      <c r="A78" s="70"/>
      <c r="B78" s="70"/>
      <c r="C78" s="70"/>
      <c r="D78" s="70"/>
      <c r="E78" s="70"/>
      <c r="F78" s="70"/>
      <c r="G78" s="70"/>
      <c r="H78" s="70"/>
      <c r="I78" s="70"/>
      <c r="J78" s="70"/>
      <c r="K78" s="70"/>
      <c r="L78" s="70"/>
      <c r="M78" s="70"/>
      <c r="N78" s="70"/>
      <c r="O78" s="70"/>
      <c r="P78" s="70"/>
      <c r="Q78" s="70"/>
      <c r="R78" s="70"/>
      <c r="S78" s="70"/>
      <c r="T78" s="70"/>
      <c r="U78" s="70"/>
      <c r="V78" s="70"/>
      <c r="W78" s="70"/>
      <c r="X78" s="70"/>
      <c r="Y78" s="70"/>
      <c r="Z78" s="70"/>
      <c r="AA78" s="70"/>
      <c r="AB78" s="70"/>
      <c r="AC78" s="70"/>
      <c r="AD78" s="70"/>
      <c r="AE78" s="70"/>
      <c r="AF78" s="70"/>
      <c r="AG78" s="70"/>
      <c r="AH78" s="70"/>
      <c r="AI78" s="70"/>
      <c r="AJ78" s="70"/>
      <c r="AK78" s="70"/>
      <c r="AL78" s="70"/>
      <c r="AM78" s="70"/>
      <c r="AN78" s="70"/>
      <c r="AO78" s="70"/>
      <c r="AP78" s="70"/>
      <c r="AQ78" s="70"/>
      <c r="AR78" s="70"/>
      <c r="AS78" s="70"/>
      <c r="AT78" s="70"/>
      <c r="AU78" s="70"/>
      <c r="AV78" s="70"/>
      <c r="AW78" s="70"/>
      <c r="AX78" s="70"/>
      <c r="AY78" s="70"/>
      <c r="AZ78" s="70"/>
      <c r="BA78" s="70"/>
      <c r="BB78" s="70"/>
      <c r="BC78" s="70"/>
      <c r="BD78" s="70"/>
      <c r="BE78" s="70"/>
      <c r="BF78" s="70"/>
      <c r="BG78" s="70"/>
      <c r="BH78" s="70"/>
    </row>
    <row r="79" spans="1:60" x14ac:dyDescent="0.25">
      <c r="A79" s="70"/>
      <c r="B79" s="70"/>
      <c r="C79" s="70"/>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0"/>
      <c r="AZ79" s="70"/>
      <c r="BA79" s="70"/>
      <c r="BB79" s="70"/>
      <c r="BC79" s="70"/>
      <c r="BD79" s="70"/>
      <c r="BE79" s="70"/>
      <c r="BF79" s="70"/>
      <c r="BG79" s="70"/>
      <c r="BH79" s="70"/>
    </row>
    <row r="80" spans="1:60" x14ac:dyDescent="0.25">
      <c r="A80" s="70"/>
      <c r="B80" s="70"/>
      <c r="C80" s="70"/>
      <c r="D80" s="70"/>
      <c r="E80" s="70"/>
      <c r="F80" s="70"/>
      <c r="G80" s="70"/>
      <c r="H80" s="70"/>
      <c r="I80" s="70"/>
      <c r="J80" s="70"/>
      <c r="K80" s="70"/>
      <c r="L80" s="70"/>
      <c r="M80" s="70"/>
      <c r="N80" s="70"/>
      <c r="O80" s="70"/>
      <c r="P80" s="70"/>
      <c r="Q80" s="70"/>
      <c r="R80" s="70"/>
      <c r="S80" s="70"/>
      <c r="T80" s="70"/>
      <c r="U80" s="70"/>
      <c r="V80" s="70"/>
      <c r="W80" s="70"/>
      <c r="X80" s="70"/>
      <c r="Y80" s="70"/>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c r="BA80" s="70"/>
      <c r="BB80" s="70"/>
      <c r="BC80" s="70"/>
      <c r="BD80" s="70"/>
      <c r="BE80" s="70"/>
      <c r="BF80" s="70"/>
      <c r="BG80" s="70"/>
      <c r="BH80" s="70"/>
    </row>
    <row r="81" spans="1:60" x14ac:dyDescent="0.25">
      <c r="A81" s="70"/>
      <c r="B81" s="70"/>
      <c r="C81" s="70"/>
      <c r="D81" s="70"/>
      <c r="E81" s="70"/>
      <c r="F81" s="70"/>
      <c r="G81" s="70"/>
      <c r="H81" s="70"/>
      <c r="I81" s="70"/>
      <c r="J81" s="70"/>
      <c r="K81" s="70"/>
      <c r="L81" s="70"/>
      <c r="M81" s="70"/>
      <c r="N81" s="70"/>
      <c r="O81" s="70"/>
      <c r="P81" s="70"/>
      <c r="Q81" s="70"/>
      <c r="R81" s="70"/>
      <c r="S81" s="70"/>
      <c r="T81" s="70"/>
      <c r="U81" s="70"/>
      <c r="V81" s="70"/>
      <c r="W81" s="70"/>
      <c r="X81" s="70"/>
      <c r="Y81" s="70"/>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c r="BA81" s="70"/>
      <c r="BB81" s="70"/>
      <c r="BC81" s="70"/>
      <c r="BD81" s="70"/>
      <c r="BE81" s="70"/>
      <c r="BF81" s="70"/>
      <c r="BG81" s="70"/>
      <c r="BH81" s="70"/>
    </row>
    <row r="82" spans="1:60" x14ac:dyDescent="0.25">
      <c r="A82" s="70"/>
      <c r="B82" s="70"/>
      <c r="C82" s="70"/>
      <c r="D82" s="70"/>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c r="AM82" s="70"/>
      <c r="AN82" s="70"/>
      <c r="AO82" s="70"/>
      <c r="AP82" s="70"/>
      <c r="AQ82" s="70"/>
      <c r="AR82" s="70"/>
      <c r="AS82" s="70"/>
      <c r="AT82" s="70"/>
      <c r="AU82" s="70"/>
      <c r="AV82" s="70"/>
      <c r="AW82" s="70"/>
      <c r="AX82" s="70"/>
      <c r="AY82" s="70"/>
      <c r="AZ82" s="70"/>
      <c r="BA82" s="70"/>
      <c r="BB82" s="70"/>
      <c r="BC82" s="70"/>
      <c r="BD82" s="70"/>
      <c r="BE82" s="70"/>
      <c r="BF82" s="70"/>
      <c r="BG82" s="70"/>
      <c r="BH82" s="70"/>
    </row>
    <row r="83" spans="1:60" x14ac:dyDescent="0.25">
      <c r="A83" s="70"/>
      <c r="B83" s="70"/>
      <c r="C83" s="70"/>
      <c r="D83" s="70"/>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c r="AM83" s="70"/>
      <c r="AN83" s="70"/>
      <c r="AO83" s="70"/>
      <c r="AP83" s="70"/>
      <c r="AQ83" s="70"/>
      <c r="AR83" s="70"/>
      <c r="AS83" s="70"/>
      <c r="AT83" s="70"/>
      <c r="AU83" s="70"/>
      <c r="AV83" s="70"/>
      <c r="AW83" s="70"/>
      <c r="AX83" s="70"/>
      <c r="AY83" s="70"/>
      <c r="AZ83" s="70"/>
      <c r="BA83" s="70"/>
      <c r="BB83" s="70"/>
      <c r="BC83" s="70"/>
      <c r="BD83" s="70"/>
      <c r="BE83" s="70"/>
      <c r="BF83" s="70"/>
      <c r="BG83" s="70"/>
      <c r="BH83" s="70"/>
    </row>
    <row r="84" spans="1:60" x14ac:dyDescent="0.25">
      <c r="A84" s="70"/>
      <c r="B84" s="70"/>
      <c r="C84" s="70"/>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70"/>
      <c r="AO84" s="70"/>
      <c r="AP84" s="70"/>
      <c r="AQ84" s="70"/>
      <c r="AR84" s="70"/>
      <c r="AS84" s="70"/>
      <c r="AT84" s="70"/>
      <c r="AU84" s="70"/>
      <c r="AV84" s="70"/>
      <c r="AW84" s="70"/>
      <c r="AX84" s="70"/>
      <c r="AY84" s="70"/>
      <c r="AZ84" s="70"/>
      <c r="BA84" s="70"/>
      <c r="BB84" s="70"/>
      <c r="BC84" s="70"/>
      <c r="BD84" s="70"/>
      <c r="BE84" s="70"/>
      <c r="BF84" s="70"/>
      <c r="BG84" s="70"/>
      <c r="BH84" s="70"/>
    </row>
    <row r="85" spans="1:60" x14ac:dyDescent="0.25">
      <c r="A85" s="70"/>
      <c r="B85" s="70"/>
      <c r="C85" s="70"/>
      <c r="D85" s="70"/>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c r="AM85" s="70"/>
      <c r="AN85" s="70"/>
      <c r="AO85" s="70"/>
      <c r="AP85" s="70"/>
      <c r="AQ85" s="70"/>
      <c r="AR85" s="70"/>
      <c r="AS85" s="70"/>
      <c r="AT85" s="70"/>
      <c r="AU85" s="70"/>
      <c r="AV85" s="70"/>
      <c r="AW85" s="70"/>
      <c r="AX85" s="70"/>
      <c r="AY85" s="70"/>
      <c r="AZ85" s="70"/>
      <c r="BA85" s="70"/>
      <c r="BB85" s="70"/>
      <c r="BC85" s="70"/>
      <c r="BD85" s="70"/>
      <c r="BE85" s="70"/>
      <c r="BF85" s="70"/>
      <c r="BG85" s="70"/>
      <c r="BH85" s="70"/>
    </row>
    <row r="86" spans="1:60" x14ac:dyDescent="0.25">
      <c r="A86" s="70"/>
      <c r="B86" s="70"/>
      <c r="C86" s="70"/>
      <c r="D86" s="70"/>
      <c r="E86" s="70"/>
      <c r="F86" s="70"/>
      <c r="G86" s="70"/>
      <c r="H86" s="70"/>
      <c r="I86" s="70"/>
      <c r="J86" s="70"/>
      <c r="K86" s="70"/>
      <c r="L86" s="70"/>
      <c r="M86" s="70"/>
      <c r="N86" s="70"/>
      <c r="O86" s="70"/>
      <c r="P86" s="70"/>
      <c r="Q86" s="70"/>
      <c r="R86" s="70"/>
      <c r="S86" s="70"/>
      <c r="T86" s="70"/>
      <c r="U86" s="70"/>
      <c r="V86" s="70"/>
      <c r="W86" s="70"/>
      <c r="X86" s="70"/>
      <c r="Y86" s="70"/>
      <c r="Z86" s="70"/>
      <c r="AA86" s="70"/>
      <c r="AB86" s="70"/>
      <c r="AC86" s="70"/>
      <c r="AD86" s="70"/>
      <c r="AE86" s="70"/>
      <c r="AF86" s="70"/>
      <c r="AG86" s="70"/>
      <c r="AH86" s="70"/>
      <c r="AI86" s="70"/>
      <c r="AJ86" s="70"/>
      <c r="AK86" s="70"/>
      <c r="AL86" s="70"/>
      <c r="AM86" s="70"/>
      <c r="AN86" s="70"/>
      <c r="AO86" s="70"/>
      <c r="AP86" s="70"/>
      <c r="AQ86" s="70"/>
      <c r="AR86" s="70"/>
      <c r="AS86" s="70"/>
      <c r="AT86" s="70"/>
      <c r="AU86" s="70"/>
      <c r="AV86" s="70"/>
      <c r="AW86" s="70"/>
      <c r="AX86" s="70"/>
      <c r="AY86" s="70"/>
      <c r="AZ86" s="70"/>
      <c r="BA86" s="70"/>
      <c r="BB86" s="70"/>
      <c r="BC86" s="70"/>
      <c r="BD86" s="70"/>
      <c r="BE86" s="70"/>
      <c r="BF86" s="70"/>
      <c r="BG86" s="70"/>
      <c r="BH86" s="70"/>
    </row>
    <row r="87" spans="1:60" x14ac:dyDescent="0.25">
      <c r="A87" s="70"/>
      <c r="B87" s="70"/>
      <c r="C87" s="70"/>
      <c r="D87" s="70"/>
      <c r="E87" s="70"/>
      <c r="F87" s="70"/>
      <c r="G87" s="70"/>
      <c r="H87" s="70"/>
      <c r="I87" s="70"/>
      <c r="J87" s="70"/>
      <c r="K87" s="70"/>
      <c r="L87" s="70"/>
      <c r="M87" s="70"/>
      <c r="N87" s="70"/>
      <c r="O87" s="70"/>
      <c r="P87" s="70"/>
      <c r="Q87" s="70"/>
      <c r="R87" s="70"/>
      <c r="S87" s="70"/>
      <c r="T87" s="70"/>
      <c r="U87" s="70"/>
      <c r="V87" s="70"/>
      <c r="W87" s="70"/>
      <c r="X87" s="70"/>
      <c r="Y87" s="70"/>
      <c r="Z87" s="70"/>
      <c r="AA87" s="70"/>
      <c r="AB87" s="70"/>
      <c r="AC87" s="70"/>
      <c r="AD87" s="70"/>
      <c r="AE87" s="70"/>
      <c r="AF87" s="70"/>
      <c r="AG87" s="70"/>
      <c r="AH87" s="70"/>
      <c r="AI87" s="70"/>
      <c r="AJ87" s="70"/>
      <c r="AK87" s="70"/>
      <c r="AL87" s="70"/>
      <c r="AM87" s="70"/>
      <c r="AN87" s="70"/>
      <c r="AO87" s="70"/>
      <c r="AP87" s="70"/>
      <c r="AQ87" s="70"/>
      <c r="AR87" s="70"/>
      <c r="AS87" s="70"/>
      <c r="AT87" s="70"/>
      <c r="AU87" s="70"/>
      <c r="AV87" s="70"/>
      <c r="AW87" s="70"/>
      <c r="AX87" s="70"/>
      <c r="AY87" s="70"/>
      <c r="AZ87" s="70"/>
      <c r="BA87" s="70"/>
      <c r="BB87" s="70"/>
      <c r="BC87" s="70"/>
      <c r="BD87" s="70"/>
      <c r="BE87" s="70"/>
      <c r="BF87" s="70"/>
      <c r="BG87" s="70"/>
      <c r="BH87" s="70"/>
    </row>
    <row r="88" spans="1:60" x14ac:dyDescent="0.25">
      <c r="A88" s="70"/>
      <c r="B88" s="70"/>
      <c r="C88" s="70"/>
      <c r="D88" s="70"/>
      <c r="E88" s="70"/>
      <c r="F88" s="70"/>
      <c r="G88" s="70"/>
      <c r="H88" s="70"/>
      <c r="I88" s="70"/>
      <c r="J88" s="70"/>
      <c r="K88" s="70"/>
      <c r="L88" s="70"/>
      <c r="M88" s="70"/>
      <c r="N88" s="70"/>
      <c r="O88" s="70"/>
      <c r="P88" s="70"/>
      <c r="Q88" s="70"/>
      <c r="R88" s="70"/>
      <c r="S88" s="70"/>
      <c r="T88" s="70"/>
      <c r="U88" s="70"/>
      <c r="V88" s="70"/>
      <c r="W88" s="70"/>
      <c r="X88" s="70"/>
      <c r="Y88" s="70"/>
      <c r="Z88" s="70"/>
      <c r="AA88" s="70"/>
      <c r="AB88" s="70"/>
      <c r="AC88" s="70"/>
      <c r="AD88" s="70"/>
      <c r="AE88" s="70"/>
      <c r="AF88" s="70"/>
      <c r="AG88" s="70"/>
      <c r="AH88" s="70"/>
      <c r="AI88" s="70"/>
      <c r="AJ88" s="70"/>
      <c r="AK88" s="70"/>
      <c r="AL88" s="70"/>
      <c r="AM88" s="70"/>
      <c r="AN88" s="70"/>
      <c r="AO88" s="70"/>
      <c r="AP88" s="70"/>
      <c r="AQ88" s="70"/>
      <c r="AR88" s="70"/>
      <c r="AS88" s="70"/>
      <c r="AT88" s="70"/>
      <c r="AU88" s="70"/>
      <c r="AV88" s="70"/>
      <c r="AW88" s="70"/>
      <c r="AX88" s="70"/>
      <c r="AY88" s="70"/>
      <c r="AZ88" s="70"/>
      <c r="BA88" s="70"/>
      <c r="BB88" s="70"/>
      <c r="BC88" s="70"/>
      <c r="BD88" s="70"/>
      <c r="BE88" s="70"/>
      <c r="BF88" s="70"/>
      <c r="BG88" s="70"/>
      <c r="BH88" s="70"/>
    </row>
    <row r="89" spans="1:60" x14ac:dyDescent="0.25">
      <c r="A89" s="70"/>
      <c r="B89" s="70"/>
      <c r="C89" s="70"/>
      <c r="D89" s="70"/>
      <c r="E89" s="70"/>
      <c r="F89" s="70"/>
      <c r="G89" s="70"/>
      <c r="H89" s="70"/>
      <c r="I89" s="70"/>
      <c r="J89" s="70"/>
      <c r="K89" s="70"/>
      <c r="L89" s="70"/>
      <c r="M89" s="70"/>
      <c r="N89" s="70"/>
      <c r="O89" s="70"/>
      <c r="P89" s="70"/>
      <c r="Q89" s="70"/>
      <c r="R89" s="70"/>
      <c r="S89" s="70"/>
      <c r="T89" s="70"/>
      <c r="U89" s="70"/>
      <c r="V89" s="70"/>
      <c r="W89" s="70"/>
      <c r="X89" s="70"/>
      <c r="Y89" s="70"/>
      <c r="Z89" s="70"/>
      <c r="AA89" s="70"/>
      <c r="AB89" s="70"/>
      <c r="AC89" s="70"/>
      <c r="AD89" s="70"/>
      <c r="AE89" s="70"/>
      <c r="AF89" s="70"/>
      <c r="AG89" s="70"/>
      <c r="AH89" s="70"/>
      <c r="AI89" s="70"/>
      <c r="AJ89" s="70"/>
      <c r="AK89" s="70"/>
      <c r="AL89" s="70"/>
      <c r="AM89" s="70"/>
      <c r="AN89" s="70"/>
      <c r="AO89" s="70"/>
      <c r="AP89" s="70"/>
      <c r="AQ89" s="70"/>
      <c r="AR89" s="70"/>
      <c r="AS89" s="70"/>
      <c r="AT89" s="70"/>
      <c r="AU89" s="70"/>
      <c r="AV89" s="70"/>
      <c r="AW89" s="70"/>
      <c r="AX89" s="70"/>
      <c r="AY89" s="70"/>
      <c r="AZ89" s="70"/>
      <c r="BA89" s="70"/>
      <c r="BB89" s="70"/>
      <c r="BC89" s="70"/>
      <c r="BD89" s="70"/>
      <c r="BE89" s="70"/>
      <c r="BF89" s="70"/>
      <c r="BG89" s="70"/>
      <c r="BH89" s="70"/>
    </row>
    <row r="90" spans="1:60" x14ac:dyDescent="0.25">
      <c r="A90" s="70"/>
      <c r="B90" s="70"/>
      <c r="C90" s="70"/>
      <c r="D90" s="70"/>
      <c r="E90" s="70"/>
      <c r="F90" s="70"/>
      <c r="G90" s="70"/>
      <c r="H90" s="70"/>
      <c r="I90" s="70"/>
      <c r="J90" s="70"/>
      <c r="K90" s="70"/>
      <c r="L90" s="70"/>
      <c r="M90" s="70"/>
      <c r="N90" s="70"/>
      <c r="O90" s="70"/>
      <c r="P90" s="70"/>
      <c r="Q90" s="70"/>
      <c r="R90" s="70"/>
      <c r="S90" s="70"/>
      <c r="T90" s="70"/>
      <c r="U90" s="70"/>
      <c r="V90" s="70"/>
      <c r="W90" s="70"/>
      <c r="X90" s="70"/>
      <c r="Y90" s="70"/>
      <c r="Z90" s="70"/>
      <c r="AA90" s="70"/>
      <c r="AB90" s="70"/>
      <c r="AC90" s="70"/>
      <c r="AD90" s="70"/>
      <c r="AE90" s="70"/>
      <c r="AF90" s="70"/>
      <c r="AG90" s="70"/>
      <c r="AH90" s="70"/>
      <c r="AI90" s="70"/>
      <c r="AJ90" s="70"/>
      <c r="AK90" s="70"/>
      <c r="AL90" s="70"/>
      <c r="AM90" s="70"/>
      <c r="AN90" s="70"/>
      <c r="AO90" s="70"/>
      <c r="AP90" s="70"/>
      <c r="AQ90" s="70"/>
      <c r="AR90" s="70"/>
      <c r="AS90" s="70"/>
      <c r="AT90" s="70"/>
      <c r="AU90" s="70"/>
      <c r="AV90" s="70"/>
      <c r="AW90" s="70"/>
      <c r="AX90" s="70"/>
      <c r="AY90" s="70"/>
      <c r="AZ90" s="70"/>
      <c r="BA90" s="70"/>
      <c r="BB90" s="70"/>
      <c r="BC90" s="70"/>
      <c r="BD90" s="70"/>
      <c r="BE90" s="70"/>
      <c r="BF90" s="70"/>
      <c r="BG90" s="70"/>
      <c r="BH90" s="70"/>
    </row>
    <row r="91" spans="1:60" x14ac:dyDescent="0.25">
      <c r="A91" s="70"/>
      <c r="B91" s="70"/>
      <c r="C91" s="70"/>
      <c r="D91" s="70"/>
      <c r="E91" s="70"/>
      <c r="F91" s="70"/>
      <c r="G91" s="70"/>
      <c r="H91" s="70"/>
      <c r="I91" s="70"/>
      <c r="J91" s="70"/>
      <c r="K91" s="70"/>
      <c r="L91" s="70"/>
      <c r="M91" s="70"/>
      <c r="N91" s="70"/>
      <c r="O91" s="70"/>
      <c r="P91" s="70"/>
      <c r="Q91" s="70"/>
      <c r="R91" s="70"/>
      <c r="S91" s="70"/>
      <c r="T91" s="70"/>
      <c r="U91" s="70"/>
      <c r="V91" s="70"/>
      <c r="W91" s="70"/>
      <c r="X91" s="70"/>
      <c r="Y91" s="70"/>
      <c r="Z91" s="70"/>
      <c r="AA91" s="70"/>
      <c r="AB91" s="70"/>
      <c r="AC91" s="70"/>
      <c r="AD91" s="70"/>
      <c r="AE91" s="70"/>
      <c r="AF91" s="70"/>
      <c r="AG91" s="70"/>
      <c r="AH91" s="70"/>
      <c r="AI91" s="70"/>
      <c r="AJ91" s="70"/>
      <c r="AK91" s="70"/>
      <c r="AL91" s="70"/>
      <c r="AM91" s="70"/>
      <c r="AN91" s="70"/>
      <c r="AO91" s="70"/>
      <c r="AP91" s="70"/>
      <c r="AQ91" s="70"/>
      <c r="AR91" s="70"/>
      <c r="AS91" s="70"/>
      <c r="AT91" s="70"/>
      <c r="AU91" s="70"/>
      <c r="AV91" s="70"/>
      <c r="AW91" s="70"/>
      <c r="AX91" s="70"/>
      <c r="AY91" s="70"/>
      <c r="AZ91" s="70"/>
      <c r="BA91" s="70"/>
      <c r="BB91" s="70"/>
      <c r="BC91" s="70"/>
      <c r="BD91" s="70"/>
      <c r="BE91" s="70"/>
      <c r="BF91" s="70"/>
      <c r="BG91" s="70"/>
      <c r="BH91" s="70"/>
    </row>
    <row r="92" spans="1:60" x14ac:dyDescent="0.25">
      <c r="A92" s="70"/>
      <c r="B92" s="70"/>
      <c r="C92" s="70"/>
      <c r="D92" s="70"/>
      <c r="E92" s="70"/>
      <c r="F92" s="70"/>
      <c r="G92" s="70"/>
      <c r="H92" s="70"/>
      <c r="I92" s="70"/>
      <c r="J92" s="70"/>
      <c r="K92" s="70"/>
      <c r="L92" s="70"/>
      <c r="M92" s="70"/>
      <c r="N92" s="70"/>
      <c r="O92" s="70"/>
      <c r="P92" s="70"/>
      <c r="Q92" s="70"/>
      <c r="R92" s="70"/>
      <c r="S92" s="70"/>
      <c r="T92" s="70"/>
      <c r="U92" s="70"/>
      <c r="V92" s="70"/>
      <c r="W92" s="70"/>
      <c r="X92" s="70"/>
      <c r="Y92" s="70"/>
      <c r="Z92" s="70"/>
      <c r="AA92" s="70"/>
      <c r="AB92" s="70"/>
      <c r="AC92" s="70"/>
      <c r="AD92" s="70"/>
      <c r="AE92" s="70"/>
      <c r="AF92" s="70"/>
      <c r="AG92" s="70"/>
      <c r="AH92" s="70"/>
      <c r="AI92" s="70"/>
      <c r="AJ92" s="70"/>
      <c r="AK92" s="70"/>
      <c r="AL92" s="70"/>
      <c r="AM92" s="70"/>
      <c r="AN92" s="70"/>
      <c r="AO92" s="70"/>
      <c r="AP92" s="70"/>
      <c r="AQ92" s="70"/>
      <c r="AR92" s="70"/>
      <c r="AS92" s="70"/>
      <c r="AT92" s="70"/>
      <c r="AU92" s="70"/>
      <c r="AV92" s="70"/>
      <c r="AW92" s="70"/>
      <c r="AX92" s="70"/>
      <c r="AY92" s="70"/>
      <c r="AZ92" s="70"/>
      <c r="BA92" s="70"/>
      <c r="BB92" s="70"/>
      <c r="BC92" s="70"/>
      <c r="BD92" s="70"/>
      <c r="BE92" s="70"/>
      <c r="BF92" s="70"/>
      <c r="BG92" s="70"/>
      <c r="BH92" s="70"/>
    </row>
    <row r="93" spans="1:60" x14ac:dyDescent="0.25">
      <c r="A93" s="70"/>
      <c r="B93" s="70"/>
      <c r="C93" s="70"/>
      <c r="D93" s="70"/>
      <c r="E93" s="70"/>
      <c r="F93" s="70"/>
      <c r="G93" s="70"/>
      <c r="H93" s="70"/>
      <c r="I93" s="70"/>
      <c r="J93" s="70"/>
      <c r="K93" s="70"/>
      <c r="L93" s="70"/>
      <c r="M93" s="70"/>
      <c r="N93" s="70"/>
      <c r="O93" s="70"/>
      <c r="P93" s="70"/>
      <c r="Q93" s="70"/>
      <c r="R93" s="70"/>
      <c r="S93" s="70"/>
      <c r="T93" s="70"/>
      <c r="U93" s="70"/>
      <c r="V93" s="70"/>
      <c r="W93" s="70"/>
      <c r="X93" s="70"/>
      <c r="Y93" s="70"/>
      <c r="Z93" s="70"/>
      <c r="AA93" s="70"/>
      <c r="AB93" s="70"/>
      <c r="AC93" s="70"/>
      <c r="AD93" s="70"/>
      <c r="AE93" s="70"/>
      <c r="AF93" s="70"/>
      <c r="AG93" s="70"/>
      <c r="AH93" s="70"/>
      <c r="AI93" s="70"/>
      <c r="AJ93" s="70"/>
      <c r="AK93" s="70"/>
      <c r="AL93" s="70"/>
      <c r="AM93" s="70"/>
      <c r="AN93" s="70"/>
      <c r="AO93" s="70"/>
      <c r="AP93" s="70"/>
      <c r="AQ93" s="70"/>
      <c r="AR93" s="70"/>
      <c r="AS93" s="70"/>
      <c r="AT93" s="70"/>
      <c r="AU93" s="70"/>
      <c r="AV93" s="70"/>
      <c r="AW93" s="70"/>
      <c r="AX93" s="70"/>
      <c r="AY93" s="70"/>
      <c r="AZ93" s="70"/>
      <c r="BA93" s="70"/>
      <c r="BB93" s="70"/>
      <c r="BC93" s="70"/>
      <c r="BD93" s="70"/>
      <c r="BE93" s="70"/>
      <c r="BF93" s="70"/>
      <c r="BG93" s="70"/>
      <c r="BH93" s="70"/>
    </row>
    <row r="94" spans="1:60" x14ac:dyDescent="0.25">
      <c r="A94" s="70"/>
      <c r="B94" s="70"/>
      <c r="C94" s="70"/>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70"/>
      <c r="AH94" s="70"/>
      <c r="AI94" s="70"/>
      <c r="AJ94" s="70"/>
      <c r="AK94" s="70"/>
      <c r="AL94" s="70"/>
      <c r="AM94" s="70"/>
      <c r="AN94" s="70"/>
      <c r="AO94" s="70"/>
      <c r="AP94" s="70"/>
      <c r="AQ94" s="70"/>
      <c r="AR94" s="70"/>
      <c r="AS94" s="70"/>
      <c r="AT94" s="70"/>
      <c r="AU94" s="70"/>
      <c r="AV94" s="70"/>
      <c r="AW94" s="70"/>
      <c r="AX94" s="70"/>
      <c r="AY94" s="70"/>
      <c r="AZ94" s="70"/>
      <c r="BA94" s="70"/>
      <c r="BB94" s="70"/>
      <c r="BC94" s="70"/>
      <c r="BD94" s="70"/>
      <c r="BE94" s="70"/>
      <c r="BF94" s="70"/>
      <c r="BG94" s="70"/>
      <c r="BH94" s="70"/>
    </row>
    <row r="95" spans="1:60" x14ac:dyDescent="0.25">
      <c r="A95" s="70"/>
      <c r="B95" s="70"/>
      <c r="C95" s="70"/>
      <c r="D95" s="70"/>
      <c r="E95" s="70"/>
      <c r="F95" s="70"/>
      <c r="G95" s="70"/>
      <c r="H95" s="70"/>
      <c r="I95" s="70"/>
      <c r="J95" s="70"/>
      <c r="K95" s="70"/>
      <c r="L95" s="70"/>
      <c r="M95" s="70"/>
      <c r="N95" s="70"/>
      <c r="O95" s="70"/>
      <c r="P95" s="70"/>
      <c r="Q95" s="70"/>
      <c r="R95" s="70"/>
      <c r="S95" s="70"/>
      <c r="T95" s="70"/>
      <c r="U95" s="70"/>
      <c r="V95" s="70"/>
      <c r="W95" s="70"/>
      <c r="X95" s="70"/>
      <c r="Y95" s="70"/>
      <c r="Z95" s="70"/>
      <c r="AA95" s="70"/>
      <c r="AB95" s="70"/>
      <c r="AC95" s="70"/>
      <c r="AD95" s="70"/>
      <c r="AE95" s="70"/>
      <c r="AF95" s="70"/>
      <c r="AG95" s="70"/>
      <c r="AH95" s="70"/>
      <c r="AI95" s="70"/>
      <c r="AJ95" s="70"/>
      <c r="AK95" s="70"/>
      <c r="AL95" s="70"/>
      <c r="AM95" s="70"/>
      <c r="AN95" s="70"/>
      <c r="AO95" s="70"/>
      <c r="AP95" s="70"/>
      <c r="AQ95" s="70"/>
      <c r="AR95" s="70"/>
      <c r="AS95" s="70"/>
      <c r="AT95" s="70"/>
      <c r="AU95" s="70"/>
      <c r="AV95" s="70"/>
      <c r="AW95" s="70"/>
      <c r="AX95" s="70"/>
      <c r="AY95" s="70"/>
      <c r="AZ95" s="70"/>
      <c r="BA95" s="70"/>
      <c r="BB95" s="70"/>
      <c r="BC95" s="70"/>
      <c r="BD95" s="70"/>
      <c r="BE95" s="70"/>
      <c r="BF95" s="70"/>
      <c r="BG95" s="70"/>
      <c r="BH95" s="70"/>
    </row>
    <row r="96" spans="1:60" x14ac:dyDescent="0.25">
      <c r="A96" s="70"/>
      <c r="B96" s="70"/>
      <c r="C96" s="70"/>
      <c r="D96" s="70"/>
      <c r="E96" s="70"/>
      <c r="F96" s="70"/>
      <c r="G96" s="70"/>
      <c r="H96" s="70"/>
      <c r="I96" s="70"/>
      <c r="J96" s="70"/>
      <c r="K96" s="70"/>
      <c r="L96" s="70"/>
      <c r="M96" s="70"/>
      <c r="N96" s="70"/>
      <c r="O96" s="70"/>
      <c r="P96" s="70"/>
      <c r="Q96" s="70"/>
      <c r="R96" s="70"/>
      <c r="S96" s="70"/>
      <c r="T96" s="70"/>
      <c r="U96" s="70"/>
      <c r="V96" s="70"/>
      <c r="W96" s="70"/>
      <c r="X96" s="70"/>
      <c r="Y96" s="70"/>
      <c r="Z96" s="70"/>
      <c r="AA96" s="70"/>
      <c r="AB96" s="70"/>
      <c r="AC96" s="70"/>
      <c r="AD96" s="70"/>
      <c r="AE96" s="70"/>
      <c r="AF96" s="70"/>
      <c r="AG96" s="70"/>
      <c r="AH96" s="70"/>
      <c r="AI96" s="70"/>
      <c r="AJ96" s="70"/>
      <c r="AK96" s="70"/>
      <c r="AL96" s="70"/>
      <c r="AM96" s="70"/>
      <c r="AN96" s="70"/>
      <c r="AO96" s="70"/>
      <c r="AP96" s="70"/>
      <c r="AQ96" s="70"/>
      <c r="AR96" s="70"/>
      <c r="AS96" s="70"/>
      <c r="AT96" s="70"/>
      <c r="AU96" s="70"/>
      <c r="AV96" s="70"/>
      <c r="AW96" s="70"/>
      <c r="AX96" s="70"/>
      <c r="AY96" s="70"/>
      <c r="AZ96" s="70"/>
      <c r="BA96" s="70"/>
      <c r="BB96" s="70"/>
      <c r="BC96" s="70"/>
      <c r="BD96" s="70"/>
      <c r="BE96" s="70"/>
      <c r="BF96" s="70"/>
      <c r="BG96" s="70"/>
      <c r="BH96" s="70"/>
    </row>
    <row r="97" spans="1:60" x14ac:dyDescent="0.25">
      <c r="A97" s="70"/>
      <c r="B97" s="70"/>
      <c r="C97" s="70"/>
      <c r="D97" s="70"/>
      <c r="E97" s="70"/>
      <c r="F97" s="70"/>
      <c r="G97" s="70"/>
      <c r="H97" s="70"/>
      <c r="I97" s="70"/>
      <c r="J97" s="70"/>
      <c r="K97" s="70"/>
      <c r="L97" s="70"/>
      <c r="M97" s="70"/>
      <c r="N97" s="70"/>
      <c r="O97" s="70"/>
      <c r="P97" s="70"/>
      <c r="Q97" s="70"/>
      <c r="R97" s="70"/>
      <c r="S97" s="70"/>
      <c r="T97" s="70"/>
      <c r="U97" s="70"/>
      <c r="V97" s="70"/>
      <c r="W97" s="70"/>
      <c r="X97" s="70"/>
      <c r="Y97" s="70"/>
      <c r="Z97" s="70"/>
      <c r="AA97" s="70"/>
      <c r="AB97" s="70"/>
      <c r="AC97" s="70"/>
      <c r="AD97" s="70"/>
      <c r="AE97" s="70"/>
      <c r="AF97" s="70"/>
      <c r="AG97" s="70"/>
      <c r="AH97" s="70"/>
      <c r="AI97" s="70"/>
      <c r="AJ97" s="70"/>
      <c r="AK97" s="70"/>
      <c r="AL97" s="70"/>
      <c r="AM97" s="70"/>
      <c r="AN97" s="70"/>
      <c r="AO97" s="70"/>
      <c r="AP97" s="70"/>
      <c r="AQ97" s="70"/>
      <c r="AR97" s="70"/>
      <c r="AS97" s="70"/>
      <c r="AT97" s="70"/>
      <c r="AU97" s="70"/>
      <c r="AV97" s="70"/>
      <c r="AW97" s="70"/>
      <c r="AX97" s="70"/>
      <c r="AY97" s="70"/>
      <c r="AZ97" s="70"/>
      <c r="BA97" s="70"/>
      <c r="BB97" s="70"/>
      <c r="BC97" s="70"/>
      <c r="BD97" s="70"/>
      <c r="BE97" s="70"/>
      <c r="BF97" s="70"/>
      <c r="BG97" s="70"/>
      <c r="BH97" s="70"/>
    </row>
    <row r="98" spans="1:60" x14ac:dyDescent="0.25">
      <c r="A98" s="70"/>
      <c r="B98" s="70"/>
      <c r="C98" s="70"/>
      <c r="D98" s="70"/>
      <c r="E98" s="70"/>
      <c r="F98" s="70"/>
      <c r="G98" s="70"/>
      <c r="H98" s="70"/>
      <c r="I98" s="70"/>
      <c r="J98" s="70"/>
      <c r="K98" s="70"/>
      <c r="L98" s="70"/>
      <c r="M98" s="70"/>
      <c r="N98" s="70"/>
      <c r="O98" s="70"/>
      <c r="P98" s="70"/>
      <c r="Q98" s="70"/>
      <c r="R98" s="70"/>
      <c r="S98" s="70"/>
      <c r="T98" s="70"/>
      <c r="U98" s="70"/>
      <c r="V98" s="70"/>
      <c r="W98" s="70"/>
      <c r="X98" s="70"/>
      <c r="Y98" s="70"/>
      <c r="Z98" s="70"/>
      <c r="AA98" s="70"/>
      <c r="AB98" s="70"/>
      <c r="AC98" s="70"/>
      <c r="AD98" s="70"/>
      <c r="AE98" s="70"/>
      <c r="AF98" s="70"/>
      <c r="AG98" s="70"/>
      <c r="AH98" s="70"/>
      <c r="AI98" s="70"/>
      <c r="AJ98" s="70"/>
      <c r="AK98" s="70"/>
      <c r="AL98" s="70"/>
      <c r="AM98" s="70"/>
      <c r="AN98" s="70"/>
      <c r="AO98" s="70"/>
      <c r="AP98" s="70"/>
      <c r="AQ98" s="70"/>
      <c r="AR98" s="70"/>
      <c r="AS98" s="70"/>
      <c r="AT98" s="70"/>
      <c r="AU98" s="70"/>
      <c r="AV98" s="70"/>
      <c r="AW98" s="70"/>
      <c r="AX98" s="70"/>
      <c r="AY98" s="70"/>
      <c r="AZ98" s="70"/>
      <c r="BA98" s="70"/>
      <c r="BB98" s="70"/>
      <c r="BC98" s="70"/>
      <c r="BD98" s="70"/>
      <c r="BE98" s="70"/>
      <c r="BF98" s="70"/>
      <c r="BG98" s="70"/>
      <c r="BH98" s="70"/>
    </row>
    <row r="99" spans="1:60" x14ac:dyDescent="0.25">
      <c r="A99" s="70"/>
      <c r="B99" s="70"/>
      <c r="C99" s="70"/>
      <c r="D99" s="70"/>
      <c r="E99" s="70"/>
      <c r="F99" s="70"/>
      <c r="G99" s="70"/>
      <c r="H99" s="70"/>
      <c r="I99" s="70"/>
      <c r="J99" s="70"/>
      <c r="K99" s="70"/>
      <c r="L99" s="70"/>
      <c r="M99" s="70"/>
      <c r="N99" s="70"/>
      <c r="O99" s="70"/>
      <c r="P99" s="70"/>
      <c r="Q99" s="70"/>
      <c r="R99" s="70"/>
      <c r="S99" s="70"/>
      <c r="T99" s="70"/>
      <c r="U99" s="70"/>
      <c r="V99" s="70"/>
      <c r="W99" s="70"/>
      <c r="X99" s="70"/>
      <c r="Y99" s="70"/>
      <c r="Z99" s="70"/>
      <c r="AA99" s="70"/>
      <c r="AB99" s="70"/>
      <c r="AC99" s="70"/>
      <c r="AD99" s="70"/>
      <c r="AE99" s="70"/>
      <c r="AF99" s="70"/>
      <c r="AG99" s="70"/>
      <c r="AH99" s="70"/>
      <c r="AI99" s="70"/>
      <c r="AJ99" s="70"/>
      <c r="AK99" s="70"/>
      <c r="AL99" s="70"/>
      <c r="AM99" s="70"/>
      <c r="AN99" s="70"/>
      <c r="AO99" s="70"/>
      <c r="AP99" s="70"/>
      <c r="AQ99" s="70"/>
      <c r="AR99" s="70"/>
      <c r="AS99" s="70"/>
      <c r="AT99" s="70"/>
      <c r="AU99" s="70"/>
      <c r="AV99" s="70"/>
      <c r="AW99" s="70"/>
      <c r="AX99" s="70"/>
      <c r="AY99" s="70"/>
      <c r="AZ99" s="70"/>
      <c r="BA99" s="70"/>
      <c r="BB99" s="70"/>
      <c r="BC99" s="70"/>
      <c r="BD99" s="70"/>
      <c r="BE99" s="70"/>
      <c r="BF99" s="70"/>
      <c r="BG99" s="70"/>
      <c r="BH99" s="70"/>
    </row>
    <row r="100" spans="1:60" x14ac:dyDescent="0.25">
      <c r="A100" s="70"/>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c r="AI100" s="70"/>
      <c r="AJ100" s="70"/>
      <c r="AK100" s="70"/>
      <c r="AL100" s="70"/>
      <c r="AM100" s="70"/>
      <c r="AN100" s="70"/>
      <c r="AO100" s="70"/>
      <c r="AP100" s="70"/>
      <c r="AQ100" s="70"/>
      <c r="AR100" s="70"/>
      <c r="AS100" s="70"/>
      <c r="AT100" s="70"/>
      <c r="AU100" s="70"/>
      <c r="AV100" s="70"/>
      <c r="AW100" s="70"/>
      <c r="AX100" s="70"/>
      <c r="AY100" s="70"/>
      <c r="AZ100" s="70"/>
      <c r="BA100" s="70"/>
      <c r="BB100" s="70"/>
      <c r="BC100" s="70"/>
      <c r="BD100" s="70"/>
      <c r="BE100" s="70"/>
      <c r="BF100" s="70"/>
      <c r="BG100" s="70"/>
      <c r="BH100" s="70"/>
    </row>
    <row r="101" spans="1:60" x14ac:dyDescent="0.25">
      <c r="A101" s="70"/>
      <c r="B101" s="70"/>
      <c r="C101" s="70"/>
      <c r="D101" s="70"/>
      <c r="E101" s="70"/>
      <c r="F101" s="70"/>
      <c r="G101" s="70"/>
      <c r="H101" s="70"/>
      <c r="I101" s="70"/>
      <c r="J101" s="70"/>
      <c r="K101" s="70"/>
      <c r="L101" s="70"/>
      <c r="M101" s="70"/>
      <c r="N101" s="70"/>
      <c r="O101" s="70"/>
      <c r="P101" s="70"/>
      <c r="Q101" s="70"/>
      <c r="R101" s="70"/>
      <c r="S101" s="70"/>
      <c r="T101" s="70"/>
      <c r="U101" s="70"/>
      <c r="V101" s="70"/>
      <c r="W101" s="70"/>
      <c r="X101" s="70"/>
      <c r="Y101" s="70"/>
      <c r="Z101" s="70"/>
      <c r="AA101" s="70"/>
      <c r="AB101" s="70"/>
      <c r="AC101" s="70"/>
      <c r="AD101" s="70"/>
      <c r="AE101" s="70"/>
      <c r="AF101" s="70"/>
      <c r="AG101" s="70"/>
      <c r="AH101" s="70"/>
      <c r="AI101" s="70"/>
      <c r="AJ101" s="70"/>
      <c r="AK101" s="70"/>
      <c r="AL101" s="70"/>
      <c r="AM101" s="70"/>
      <c r="AN101" s="70"/>
      <c r="AO101" s="70"/>
      <c r="AP101" s="70"/>
      <c r="AQ101" s="70"/>
      <c r="AR101" s="70"/>
      <c r="AS101" s="70"/>
      <c r="AT101" s="70"/>
      <c r="AU101" s="70"/>
      <c r="AV101" s="70"/>
      <c r="AW101" s="70"/>
      <c r="AX101" s="70"/>
      <c r="AY101" s="70"/>
      <c r="AZ101" s="70"/>
      <c r="BA101" s="70"/>
      <c r="BB101" s="70"/>
      <c r="BC101" s="70"/>
      <c r="BD101" s="70"/>
      <c r="BE101" s="70"/>
      <c r="BF101" s="70"/>
      <c r="BG101" s="70"/>
      <c r="BH101" s="70"/>
    </row>
    <row r="102" spans="1:60" x14ac:dyDescent="0.25">
      <c r="A102" s="70"/>
      <c r="B102" s="70"/>
      <c r="C102" s="70"/>
      <c r="D102" s="70"/>
      <c r="E102" s="70"/>
      <c r="F102" s="70"/>
      <c r="G102" s="70"/>
      <c r="H102" s="70"/>
      <c r="I102" s="70"/>
      <c r="J102" s="70"/>
      <c r="K102" s="70"/>
      <c r="L102" s="70"/>
      <c r="M102" s="70"/>
      <c r="N102" s="70"/>
      <c r="O102" s="70"/>
      <c r="P102" s="70"/>
      <c r="Q102" s="70"/>
      <c r="R102" s="70"/>
      <c r="S102" s="70"/>
      <c r="T102" s="70"/>
      <c r="U102" s="70"/>
      <c r="V102" s="70"/>
      <c r="W102" s="70"/>
      <c r="X102" s="70"/>
      <c r="Y102" s="70"/>
      <c r="Z102" s="70"/>
      <c r="AA102" s="70"/>
      <c r="AB102" s="70"/>
      <c r="AC102" s="70"/>
      <c r="AD102" s="70"/>
      <c r="AE102" s="70"/>
      <c r="AF102" s="70"/>
      <c r="AG102" s="70"/>
      <c r="AH102" s="70"/>
      <c r="AI102" s="70"/>
      <c r="AJ102" s="70"/>
      <c r="AK102" s="70"/>
      <c r="AL102" s="70"/>
      <c r="AM102" s="70"/>
      <c r="AN102" s="70"/>
      <c r="AO102" s="70"/>
      <c r="AP102" s="70"/>
      <c r="AQ102" s="70"/>
      <c r="AR102" s="70"/>
      <c r="AS102" s="70"/>
      <c r="AT102" s="70"/>
      <c r="AU102" s="70"/>
      <c r="AV102" s="70"/>
      <c r="AW102" s="70"/>
      <c r="AX102" s="70"/>
      <c r="AY102" s="70"/>
      <c r="AZ102" s="70"/>
      <c r="BA102" s="70"/>
      <c r="BB102" s="70"/>
      <c r="BC102" s="70"/>
      <c r="BD102" s="70"/>
      <c r="BE102" s="70"/>
      <c r="BF102" s="70"/>
      <c r="BG102" s="70"/>
      <c r="BH102" s="70"/>
    </row>
    <row r="103" spans="1:60" x14ac:dyDescent="0.25">
      <c r="A103" s="70"/>
      <c r="B103" s="70"/>
      <c r="C103" s="70"/>
      <c r="D103" s="70"/>
      <c r="E103" s="70"/>
      <c r="F103" s="70"/>
      <c r="G103" s="70"/>
      <c r="H103" s="70"/>
      <c r="I103" s="70"/>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70"/>
      <c r="AL103" s="70"/>
      <c r="AM103" s="70"/>
      <c r="AN103" s="70"/>
      <c r="AO103" s="70"/>
      <c r="AP103" s="70"/>
      <c r="AQ103" s="70"/>
      <c r="AR103" s="70"/>
      <c r="AS103" s="70"/>
      <c r="AT103" s="70"/>
      <c r="AU103" s="70"/>
      <c r="AV103" s="70"/>
      <c r="AW103" s="70"/>
      <c r="AX103" s="70"/>
      <c r="AY103" s="70"/>
      <c r="AZ103" s="70"/>
      <c r="BA103" s="70"/>
      <c r="BB103" s="70"/>
      <c r="BC103" s="70"/>
      <c r="BD103" s="70"/>
      <c r="BE103" s="70"/>
      <c r="BF103" s="70"/>
      <c r="BG103" s="70"/>
      <c r="BH103" s="70"/>
    </row>
    <row r="104" spans="1:60" x14ac:dyDescent="0.25">
      <c r="A104" s="70"/>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0"/>
      <c r="AY104" s="70"/>
      <c r="AZ104" s="70"/>
      <c r="BA104" s="70"/>
      <c r="BB104" s="70"/>
      <c r="BC104" s="70"/>
      <c r="BD104" s="70"/>
      <c r="BE104" s="70"/>
      <c r="BF104" s="70"/>
      <c r="BG104" s="70"/>
      <c r="BH104" s="70"/>
    </row>
    <row r="105" spans="1:60" x14ac:dyDescent="0.25">
      <c r="A105" s="70"/>
      <c r="B105" s="70"/>
      <c r="C105" s="70"/>
      <c r="D105" s="70"/>
      <c r="E105" s="70"/>
      <c r="F105" s="70"/>
      <c r="G105" s="70"/>
      <c r="H105" s="70"/>
      <c r="I105" s="70"/>
      <c r="J105" s="70"/>
      <c r="K105" s="70"/>
      <c r="L105" s="70"/>
      <c r="M105" s="70"/>
      <c r="N105" s="70"/>
      <c r="O105" s="70"/>
      <c r="P105" s="70"/>
      <c r="Q105" s="70"/>
      <c r="R105" s="70"/>
      <c r="S105" s="70"/>
      <c r="T105" s="70"/>
      <c r="U105" s="70"/>
      <c r="V105" s="70"/>
      <c r="W105" s="70"/>
      <c r="X105" s="70"/>
      <c r="Y105" s="70"/>
      <c r="Z105" s="70"/>
      <c r="AA105" s="70"/>
      <c r="AB105" s="70"/>
      <c r="AC105" s="70"/>
      <c r="AD105" s="70"/>
      <c r="AE105" s="70"/>
      <c r="AF105" s="70"/>
      <c r="AG105" s="70"/>
      <c r="AH105" s="70"/>
      <c r="AI105" s="70"/>
      <c r="AJ105" s="70"/>
      <c r="AK105" s="70"/>
      <c r="AL105" s="70"/>
      <c r="AM105" s="70"/>
      <c r="AN105" s="70"/>
      <c r="AO105" s="70"/>
      <c r="AP105" s="70"/>
      <c r="AQ105" s="70"/>
      <c r="AR105" s="70"/>
      <c r="AS105" s="70"/>
      <c r="AT105" s="70"/>
      <c r="AU105" s="70"/>
      <c r="AV105" s="70"/>
      <c r="AW105" s="70"/>
      <c r="AX105" s="70"/>
      <c r="AY105" s="70"/>
      <c r="AZ105" s="70"/>
      <c r="BA105" s="70"/>
      <c r="BB105" s="70"/>
      <c r="BC105" s="70"/>
      <c r="BD105" s="70"/>
      <c r="BE105" s="70"/>
      <c r="BF105" s="70"/>
      <c r="BG105" s="70"/>
      <c r="BH105" s="70"/>
    </row>
    <row r="106" spans="1:60" x14ac:dyDescent="0.25">
      <c r="A106" s="70"/>
      <c r="B106" s="70"/>
      <c r="C106" s="70"/>
      <c r="D106" s="70"/>
      <c r="E106" s="70"/>
      <c r="F106" s="70"/>
      <c r="G106" s="70"/>
      <c r="H106" s="70"/>
      <c r="I106" s="70"/>
      <c r="J106" s="70"/>
      <c r="K106" s="70"/>
      <c r="L106" s="70"/>
      <c r="M106" s="70"/>
      <c r="N106" s="70"/>
      <c r="O106" s="70"/>
      <c r="P106" s="70"/>
      <c r="Q106" s="70"/>
      <c r="R106" s="70"/>
      <c r="S106" s="70"/>
      <c r="T106" s="70"/>
      <c r="U106" s="70"/>
      <c r="V106" s="70"/>
      <c r="W106" s="70"/>
      <c r="X106" s="70"/>
      <c r="Y106" s="70"/>
      <c r="Z106" s="70"/>
      <c r="AA106" s="70"/>
      <c r="AB106" s="70"/>
      <c r="AC106" s="70"/>
      <c r="AD106" s="70"/>
      <c r="AE106" s="70"/>
      <c r="AF106" s="70"/>
      <c r="AG106" s="70"/>
      <c r="AH106" s="70"/>
      <c r="AI106" s="70"/>
      <c r="AJ106" s="70"/>
      <c r="AK106" s="70"/>
      <c r="AL106" s="70"/>
      <c r="AM106" s="70"/>
      <c r="AN106" s="70"/>
      <c r="AO106" s="70"/>
      <c r="AP106" s="70"/>
      <c r="AQ106" s="70"/>
      <c r="AR106" s="70"/>
      <c r="AS106" s="70"/>
      <c r="AT106" s="70"/>
      <c r="AU106" s="70"/>
      <c r="AV106" s="70"/>
      <c r="AW106" s="70"/>
      <c r="AX106" s="70"/>
      <c r="AY106" s="70"/>
      <c r="AZ106" s="70"/>
      <c r="BA106" s="70"/>
      <c r="BB106" s="70"/>
      <c r="BC106" s="70"/>
      <c r="BD106" s="70"/>
      <c r="BE106" s="70"/>
      <c r="BF106" s="70"/>
      <c r="BG106" s="70"/>
      <c r="BH106" s="70"/>
    </row>
    <row r="107" spans="1:60" x14ac:dyDescent="0.25">
      <c r="A107" s="70"/>
      <c r="B107" s="70"/>
      <c r="C107" s="70"/>
      <c r="D107" s="70"/>
      <c r="E107" s="70"/>
      <c r="F107" s="70"/>
      <c r="G107" s="70"/>
      <c r="H107" s="70"/>
      <c r="I107" s="70"/>
      <c r="J107" s="70"/>
      <c r="K107" s="70"/>
      <c r="L107" s="70"/>
      <c r="M107" s="70"/>
      <c r="N107" s="70"/>
      <c r="O107" s="70"/>
      <c r="P107" s="70"/>
      <c r="Q107" s="70"/>
      <c r="R107" s="70"/>
      <c r="S107" s="70"/>
      <c r="T107" s="70"/>
      <c r="U107" s="70"/>
      <c r="V107" s="70"/>
      <c r="W107" s="70"/>
      <c r="X107" s="70"/>
      <c r="Y107" s="70"/>
      <c r="Z107" s="70"/>
      <c r="AA107" s="70"/>
      <c r="AB107" s="70"/>
      <c r="AC107" s="70"/>
      <c r="AD107" s="70"/>
      <c r="AE107" s="70"/>
      <c r="AF107" s="70"/>
      <c r="AG107" s="70"/>
      <c r="AH107" s="70"/>
      <c r="AI107" s="70"/>
      <c r="AJ107" s="70"/>
      <c r="AK107" s="70"/>
      <c r="AL107" s="70"/>
      <c r="AM107" s="70"/>
      <c r="AN107" s="70"/>
      <c r="AO107" s="70"/>
      <c r="AP107" s="70"/>
      <c r="AQ107" s="70"/>
      <c r="AR107" s="70"/>
      <c r="AS107" s="70"/>
      <c r="AT107" s="70"/>
      <c r="AU107" s="70"/>
      <c r="AV107" s="70"/>
      <c r="AW107" s="70"/>
      <c r="AX107" s="70"/>
      <c r="AY107" s="70"/>
      <c r="AZ107" s="70"/>
      <c r="BA107" s="70"/>
      <c r="BB107" s="70"/>
      <c r="BC107" s="70"/>
      <c r="BD107" s="70"/>
      <c r="BE107" s="70"/>
      <c r="BF107" s="70"/>
      <c r="BG107" s="70"/>
      <c r="BH107" s="70"/>
    </row>
    <row r="108" spans="1:60" x14ac:dyDescent="0.25">
      <c r="A108" s="70"/>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0"/>
      <c r="AB108" s="70"/>
      <c r="AC108" s="70"/>
      <c r="AD108" s="70"/>
      <c r="AE108" s="70"/>
      <c r="AF108" s="70"/>
      <c r="AG108" s="70"/>
      <c r="AH108" s="70"/>
      <c r="AI108" s="70"/>
      <c r="AJ108" s="70"/>
      <c r="AK108" s="70"/>
      <c r="AL108" s="70"/>
      <c r="AM108" s="70"/>
      <c r="AN108" s="70"/>
      <c r="AO108" s="70"/>
      <c r="AP108" s="70"/>
      <c r="AQ108" s="70"/>
      <c r="AR108" s="70"/>
      <c r="AS108" s="70"/>
      <c r="AT108" s="70"/>
      <c r="AU108" s="70"/>
      <c r="AV108" s="70"/>
      <c r="AW108" s="70"/>
      <c r="AX108" s="70"/>
      <c r="AY108" s="70"/>
      <c r="AZ108" s="70"/>
      <c r="BA108" s="70"/>
      <c r="BB108" s="70"/>
      <c r="BC108" s="70"/>
      <c r="BD108" s="70"/>
      <c r="BE108" s="70"/>
      <c r="BF108" s="70"/>
      <c r="BG108" s="70"/>
      <c r="BH108" s="70"/>
    </row>
    <row r="109" spans="1:60" x14ac:dyDescent="0.25">
      <c r="A109" s="70"/>
      <c r="B109" s="70"/>
      <c r="C109" s="70"/>
      <c r="D109" s="70"/>
      <c r="E109" s="70"/>
      <c r="F109" s="70"/>
      <c r="G109" s="70"/>
      <c r="H109" s="70"/>
      <c r="I109" s="70"/>
      <c r="J109" s="70"/>
      <c r="K109" s="70"/>
      <c r="L109" s="70"/>
      <c r="M109" s="70"/>
      <c r="N109" s="70"/>
      <c r="O109" s="70"/>
      <c r="P109" s="70"/>
      <c r="Q109" s="70"/>
      <c r="R109" s="70"/>
      <c r="S109" s="70"/>
      <c r="T109" s="70"/>
      <c r="U109" s="70"/>
      <c r="V109" s="70"/>
      <c r="W109" s="70"/>
      <c r="X109" s="70"/>
      <c r="Y109" s="70"/>
      <c r="Z109" s="70"/>
      <c r="AA109" s="70"/>
      <c r="AB109" s="70"/>
      <c r="AC109" s="70"/>
      <c r="AD109" s="70"/>
      <c r="AE109" s="70"/>
      <c r="AF109" s="70"/>
      <c r="AG109" s="70"/>
      <c r="AH109" s="70"/>
      <c r="AI109" s="70"/>
      <c r="AJ109" s="70"/>
      <c r="AK109" s="70"/>
      <c r="AL109" s="70"/>
      <c r="AM109" s="70"/>
      <c r="AN109" s="70"/>
      <c r="AO109" s="70"/>
      <c r="AP109" s="70"/>
      <c r="AQ109" s="70"/>
      <c r="AR109" s="70"/>
      <c r="AS109" s="70"/>
      <c r="AT109" s="70"/>
      <c r="AU109" s="70"/>
      <c r="AV109" s="70"/>
      <c r="AW109" s="70"/>
      <c r="AX109" s="70"/>
      <c r="AY109" s="70"/>
      <c r="AZ109" s="70"/>
      <c r="BA109" s="70"/>
      <c r="BB109" s="70"/>
      <c r="BC109" s="70"/>
      <c r="BD109" s="70"/>
      <c r="BE109" s="70"/>
      <c r="BF109" s="70"/>
      <c r="BG109" s="70"/>
      <c r="BH109" s="70"/>
    </row>
    <row r="110" spans="1:60" x14ac:dyDescent="0.25">
      <c r="A110" s="70"/>
      <c r="B110" s="70"/>
      <c r="C110" s="70"/>
      <c r="D110" s="70"/>
      <c r="E110" s="70"/>
      <c r="F110" s="70"/>
      <c r="G110" s="70"/>
      <c r="H110" s="70"/>
      <c r="I110" s="70"/>
      <c r="J110" s="70"/>
      <c r="K110" s="70"/>
      <c r="L110" s="70"/>
      <c r="M110" s="70"/>
      <c r="N110" s="70"/>
      <c r="O110" s="70"/>
      <c r="P110" s="70"/>
      <c r="Q110" s="70"/>
      <c r="R110" s="70"/>
      <c r="S110" s="70"/>
      <c r="T110" s="70"/>
      <c r="U110" s="70"/>
      <c r="V110" s="70"/>
      <c r="W110" s="70"/>
      <c r="X110" s="70"/>
      <c r="Y110" s="70"/>
      <c r="Z110" s="70"/>
      <c r="AA110" s="70"/>
      <c r="AB110" s="70"/>
      <c r="AC110" s="70"/>
      <c r="AD110" s="70"/>
      <c r="AE110" s="70"/>
      <c r="AF110" s="70"/>
      <c r="AG110" s="70"/>
      <c r="AH110" s="70"/>
      <c r="AI110" s="70"/>
      <c r="AJ110" s="70"/>
      <c r="AK110" s="70"/>
      <c r="AL110" s="70"/>
      <c r="AM110" s="70"/>
      <c r="AN110" s="70"/>
      <c r="AO110" s="70"/>
      <c r="AP110" s="70"/>
      <c r="AQ110" s="70"/>
      <c r="AR110" s="70"/>
      <c r="AS110" s="70"/>
      <c r="AT110" s="70"/>
      <c r="AU110" s="70"/>
      <c r="AV110" s="70"/>
      <c r="AW110" s="70"/>
      <c r="AX110" s="70"/>
      <c r="AY110" s="70"/>
      <c r="AZ110" s="70"/>
      <c r="BA110" s="70"/>
      <c r="BB110" s="70"/>
      <c r="BC110" s="70"/>
      <c r="BD110" s="70"/>
      <c r="BE110" s="70"/>
      <c r="BF110" s="70"/>
      <c r="BG110" s="70"/>
      <c r="BH110" s="70"/>
    </row>
    <row r="111" spans="1:60" x14ac:dyDescent="0.25">
      <c r="A111" s="70"/>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c r="AE111" s="70"/>
      <c r="AF111" s="70"/>
      <c r="AG111" s="70"/>
      <c r="AH111" s="70"/>
      <c r="AI111" s="70"/>
      <c r="AJ111" s="70"/>
      <c r="AK111" s="70"/>
      <c r="AL111" s="70"/>
      <c r="AM111" s="70"/>
      <c r="AN111" s="70"/>
      <c r="AO111" s="70"/>
      <c r="AP111" s="70"/>
      <c r="AQ111" s="70"/>
      <c r="AR111" s="70"/>
      <c r="AS111" s="70"/>
      <c r="AT111" s="70"/>
      <c r="AU111" s="70"/>
      <c r="AV111" s="70"/>
      <c r="AW111" s="70"/>
      <c r="AX111" s="70"/>
      <c r="AY111" s="70"/>
      <c r="AZ111" s="70"/>
      <c r="BA111" s="70"/>
      <c r="BB111" s="70"/>
      <c r="BC111" s="70"/>
      <c r="BD111" s="70"/>
      <c r="BE111" s="70"/>
      <c r="BF111" s="70"/>
      <c r="BG111" s="70"/>
      <c r="BH111" s="70"/>
    </row>
    <row r="112" spans="1:60" x14ac:dyDescent="0.25">
      <c r="A112" s="70"/>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0"/>
      <c r="AX112" s="70"/>
      <c r="AY112" s="70"/>
      <c r="AZ112" s="70"/>
      <c r="BA112" s="70"/>
      <c r="BB112" s="70"/>
      <c r="BC112" s="70"/>
      <c r="BD112" s="70"/>
      <c r="BE112" s="70"/>
      <c r="BF112" s="70"/>
      <c r="BG112" s="70"/>
      <c r="BH112" s="70"/>
    </row>
    <row r="113" spans="1:60" x14ac:dyDescent="0.25">
      <c r="A113" s="70"/>
      <c r="B113" s="70"/>
      <c r="C113" s="70"/>
      <c r="D113" s="70"/>
      <c r="E113" s="70"/>
      <c r="F113" s="70"/>
      <c r="G113" s="70"/>
      <c r="H113" s="70"/>
      <c r="I113" s="70"/>
      <c r="J113" s="70"/>
      <c r="K113" s="70"/>
      <c r="L113" s="70"/>
      <c r="M113" s="70"/>
      <c r="N113" s="70"/>
      <c r="O113" s="70"/>
      <c r="P113" s="70"/>
      <c r="Q113" s="70"/>
      <c r="R113" s="70"/>
      <c r="S113" s="70"/>
      <c r="T113" s="70"/>
      <c r="U113" s="70"/>
      <c r="V113" s="70"/>
      <c r="W113" s="70"/>
      <c r="X113" s="70"/>
      <c r="Y113" s="70"/>
      <c r="Z113" s="70"/>
      <c r="AA113" s="70"/>
      <c r="AB113" s="70"/>
      <c r="AC113" s="70"/>
      <c r="AD113" s="70"/>
      <c r="AE113" s="70"/>
      <c r="AF113" s="70"/>
      <c r="AG113" s="70"/>
      <c r="AH113" s="70"/>
      <c r="AI113" s="70"/>
      <c r="AJ113" s="70"/>
      <c r="AK113" s="70"/>
      <c r="AL113" s="70"/>
      <c r="AM113" s="70"/>
      <c r="AN113" s="70"/>
      <c r="AO113" s="70"/>
      <c r="AP113" s="70"/>
      <c r="AQ113" s="70"/>
      <c r="AR113" s="70"/>
      <c r="AS113" s="70"/>
      <c r="AT113" s="70"/>
      <c r="AU113" s="70"/>
      <c r="AV113" s="70"/>
      <c r="AW113" s="70"/>
      <c r="AX113" s="70"/>
      <c r="AY113" s="70"/>
      <c r="AZ113" s="70"/>
      <c r="BA113" s="70"/>
      <c r="BB113" s="70"/>
      <c r="BC113" s="70"/>
      <c r="BD113" s="70"/>
      <c r="BE113" s="70"/>
      <c r="BF113" s="70"/>
      <c r="BG113" s="70"/>
      <c r="BH113" s="70"/>
    </row>
    <row r="114" spans="1:60" x14ac:dyDescent="0.25">
      <c r="A114" s="70"/>
      <c r="B114" s="70"/>
      <c r="C114" s="70"/>
      <c r="D114" s="70"/>
      <c r="E114" s="70"/>
      <c r="F114" s="70"/>
      <c r="G114" s="70"/>
      <c r="H114" s="70"/>
      <c r="I114" s="70"/>
      <c r="J114" s="70"/>
      <c r="K114" s="70"/>
      <c r="L114" s="70"/>
      <c r="M114" s="70"/>
      <c r="N114" s="70"/>
      <c r="O114" s="70"/>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0"/>
      <c r="AX114" s="70"/>
      <c r="AY114" s="70"/>
      <c r="AZ114" s="70"/>
      <c r="BA114" s="70"/>
      <c r="BB114" s="70"/>
      <c r="BC114" s="70"/>
      <c r="BD114" s="70"/>
      <c r="BE114" s="70"/>
      <c r="BF114" s="70"/>
      <c r="BG114" s="70"/>
      <c r="BH114" s="70"/>
    </row>
    <row r="115" spans="1:60" x14ac:dyDescent="0.25">
      <c r="A115" s="70"/>
      <c r="B115" s="70"/>
      <c r="C115" s="70"/>
      <c r="D115" s="70"/>
      <c r="E115" s="70"/>
      <c r="F115" s="70"/>
      <c r="G115" s="70"/>
      <c r="H115" s="70"/>
      <c r="I115" s="70"/>
      <c r="J115" s="70"/>
      <c r="K115" s="70"/>
      <c r="L115" s="70"/>
      <c r="M115" s="70"/>
      <c r="N115" s="70"/>
      <c r="O115" s="70"/>
      <c r="P115" s="70"/>
      <c r="Q115" s="70"/>
      <c r="R115" s="70"/>
      <c r="S115" s="70"/>
      <c r="T115" s="70"/>
      <c r="U115" s="70"/>
      <c r="V115" s="70"/>
      <c r="W115" s="70"/>
      <c r="X115" s="70"/>
      <c r="Y115" s="70"/>
      <c r="Z115" s="70"/>
      <c r="AA115" s="70"/>
      <c r="AB115" s="70"/>
      <c r="AC115" s="70"/>
      <c r="AD115" s="70"/>
      <c r="AE115" s="70"/>
      <c r="AF115" s="70"/>
      <c r="AG115" s="70"/>
      <c r="AH115" s="70"/>
      <c r="AI115" s="70"/>
      <c r="AJ115" s="70"/>
      <c r="AK115" s="70"/>
      <c r="AL115" s="70"/>
      <c r="AM115" s="70"/>
      <c r="AN115" s="70"/>
      <c r="AO115" s="70"/>
      <c r="AP115" s="70"/>
      <c r="AQ115" s="70"/>
      <c r="AR115" s="70"/>
      <c r="AS115" s="70"/>
      <c r="AT115" s="70"/>
      <c r="AU115" s="70"/>
      <c r="AV115" s="70"/>
      <c r="AW115" s="70"/>
      <c r="AX115" s="70"/>
      <c r="AY115" s="70"/>
      <c r="AZ115" s="70"/>
      <c r="BA115" s="70"/>
      <c r="BB115" s="70"/>
      <c r="BC115" s="70"/>
      <c r="BD115" s="70"/>
      <c r="BE115" s="70"/>
      <c r="BF115" s="70"/>
      <c r="BG115" s="70"/>
      <c r="BH115" s="70"/>
    </row>
    <row r="116" spans="1:60" x14ac:dyDescent="0.25">
      <c r="A116" s="70"/>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0"/>
      <c r="AB116" s="70"/>
      <c r="AC116" s="70"/>
      <c r="AD116" s="70"/>
      <c r="AE116" s="70"/>
      <c r="AF116" s="70"/>
      <c r="AG116" s="70"/>
      <c r="AH116" s="70"/>
      <c r="AI116" s="70"/>
      <c r="AJ116" s="70"/>
      <c r="AK116" s="70"/>
      <c r="AL116" s="70"/>
      <c r="AM116" s="70"/>
      <c r="AN116" s="70"/>
      <c r="AO116" s="70"/>
      <c r="AP116" s="70"/>
      <c r="AQ116" s="70"/>
      <c r="AR116" s="70"/>
      <c r="AS116" s="70"/>
      <c r="AT116" s="70"/>
      <c r="AU116" s="70"/>
      <c r="AV116" s="70"/>
      <c r="AW116" s="70"/>
      <c r="AX116" s="70"/>
      <c r="AY116" s="70"/>
      <c r="AZ116" s="70"/>
      <c r="BA116" s="70"/>
      <c r="BB116" s="70"/>
      <c r="BC116" s="70"/>
      <c r="BD116" s="70"/>
      <c r="BE116" s="70"/>
      <c r="BF116" s="70"/>
      <c r="BG116" s="70"/>
      <c r="BH116" s="70"/>
    </row>
    <row r="117" spans="1:60" x14ac:dyDescent="0.25">
      <c r="A117" s="70"/>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c r="AE117" s="70"/>
      <c r="AF117" s="70"/>
      <c r="AG117" s="70"/>
      <c r="AH117" s="70"/>
      <c r="AI117" s="70"/>
      <c r="AJ117" s="70"/>
      <c r="AK117" s="70"/>
      <c r="AL117" s="70"/>
      <c r="AM117" s="70"/>
      <c r="AN117" s="70"/>
      <c r="AO117" s="70"/>
      <c r="AP117" s="70"/>
      <c r="AQ117" s="70"/>
      <c r="AR117" s="70"/>
      <c r="AS117" s="70"/>
      <c r="AT117" s="70"/>
      <c r="AU117" s="70"/>
      <c r="AV117" s="70"/>
      <c r="AW117" s="70"/>
      <c r="AX117" s="70"/>
      <c r="AY117" s="70"/>
      <c r="AZ117" s="70"/>
      <c r="BA117" s="70"/>
      <c r="BB117" s="70"/>
      <c r="BC117" s="70"/>
      <c r="BD117" s="70"/>
      <c r="BE117" s="70"/>
      <c r="BF117" s="70"/>
      <c r="BG117" s="70"/>
      <c r="BH117" s="70"/>
    </row>
    <row r="118" spans="1:60" x14ac:dyDescent="0.25">
      <c r="A118" s="70"/>
      <c r="B118" s="70"/>
      <c r="C118" s="70"/>
      <c r="D118" s="70"/>
      <c r="E118" s="70"/>
      <c r="F118" s="70"/>
      <c r="G118" s="70"/>
      <c r="H118" s="70"/>
      <c r="I118" s="70"/>
      <c r="J118" s="70"/>
      <c r="K118" s="70"/>
      <c r="L118" s="70"/>
      <c r="M118" s="70"/>
      <c r="N118" s="70"/>
      <c r="O118" s="70"/>
      <c r="P118" s="70"/>
      <c r="Q118" s="70"/>
      <c r="R118" s="70"/>
      <c r="S118" s="70"/>
      <c r="T118" s="70"/>
      <c r="U118" s="70"/>
      <c r="V118" s="70"/>
      <c r="W118" s="70"/>
      <c r="X118" s="70"/>
      <c r="Y118" s="70"/>
      <c r="Z118" s="70"/>
      <c r="AA118" s="70"/>
      <c r="AB118" s="70"/>
      <c r="AC118" s="70"/>
      <c r="AD118" s="70"/>
      <c r="AE118" s="70"/>
      <c r="AF118" s="70"/>
      <c r="AG118" s="70"/>
      <c r="AH118" s="70"/>
      <c r="AI118" s="70"/>
      <c r="AJ118" s="70"/>
      <c r="AK118" s="70"/>
      <c r="AL118" s="70"/>
      <c r="AM118" s="70"/>
      <c r="AN118" s="70"/>
      <c r="AO118" s="70"/>
      <c r="AP118" s="70"/>
      <c r="AQ118" s="70"/>
      <c r="AR118" s="70"/>
      <c r="AS118" s="70"/>
      <c r="AT118" s="70"/>
      <c r="AU118" s="70"/>
      <c r="AV118" s="70"/>
      <c r="AW118" s="70"/>
      <c r="AX118" s="70"/>
      <c r="AY118" s="70"/>
      <c r="AZ118" s="70"/>
      <c r="BA118" s="70"/>
      <c r="BB118" s="70"/>
      <c r="BC118" s="70"/>
      <c r="BD118" s="70"/>
      <c r="BE118" s="70"/>
      <c r="BF118" s="70"/>
      <c r="BG118" s="70"/>
      <c r="BH118" s="70"/>
    </row>
    <row r="119" spans="1:60" x14ac:dyDescent="0.25">
      <c r="A119" s="70"/>
      <c r="B119" s="70"/>
      <c r="C119" s="70"/>
      <c r="D119" s="70"/>
      <c r="E119" s="70"/>
      <c r="F119" s="70"/>
      <c r="G119" s="70"/>
      <c r="H119" s="70"/>
      <c r="I119" s="70"/>
      <c r="J119" s="70"/>
      <c r="K119" s="70"/>
      <c r="L119" s="70"/>
      <c r="M119" s="70"/>
      <c r="N119" s="70"/>
      <c r="O119" s="70"/>
      <c r="P119" s="70"/>
      <c r="Q119" s="70"/>
      <c r="R119" s="70"/>
      <c r="S119" s="70"/>
      <c r="T119" s="70"/>
      <c r="U119" s="70"/>
      <c r="V119" s="70"/>
      <c r="W119" s="70"/>
      <c r="X119" s="70"/>
      <c r="Y119" s="70"/>
      <c r="Z119" s="70"/>
      <c r="AA119" s="70"/>
      <c r="AB119" s="70"/>
      <c r="AC119" s="70"/>
      <c r="AD119" s="70"/>
      <c r="AE119" s="70"/>
      <c r="AF119" s="70"/>
      <c r="AG119" s="70"/>
      <c r="AH119" s="70"/>
      <c r="AI119" s="70"/>
      <c r="AJ119" s="70"/>
      <c r="AK119" s="70"/>
      <c r="AL119" s="70"/>
      <c r="AM119" s="70"/>
      <c r="AN119" s="70"/>
      <c r="AO119" s="70"/>
      <c r="AP119" s="70"/>
      <c r="AQ119" s="70"/>
      <c r="AR119" s="70"/>
      <c r="AS119" s="70"/>
      <c r="AT119" s="70"/>
      <c r="AU119" s="70"/>
      <c r="AV119" s="70"/>
      <c r="AW119" s="70"/>
      <c r="AX119" s="70"/>
      <c r="AY119" s="70"/>
      <c r="AZ119" s="70"/>
      <c r="BA119" s="70"/>
      <c r="BB119" s="70"/>
      <c r="BC119" s="70"/>
      <c r="BD119" s="70"/>
      <c r="BE119" s="70"/>
      <c r="BF119" s="70"/>
      <c r="BG119" s="70"/>
      <c r="BH119" s="70"/>
    </row>
    <row r="120" spans="1:60" x14ac:dyDescent="0.25">
      <c r="A120" s="70"/>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0"/>
      <c r="AB120" s="70"/>
      <c r="AC120" s="70"/>
      <c r="AD120" s="70"/>
      <c r="AE120" s="70"/>
      <c r="AF120" s="70"/>
      <c r="AG120" s="70"/>
      <c r="AH120" s="70"/>
      <c r="AI120" s="70"/>
      <c r="AJ120" s="70"/>
      <c r="AK120" s="70"/>
      <c r="AL120" s="70"/>
      <c r="AM120" s="70"/>
      <c r="AN120" s="70"/>
      <c r="AO120" s="70"/>
      <c r="AP120" s="70"/>
      <c r="AQ120" s="70"/>
      <c r="AR120" s="70"/>
      <c r="AS120" s="70"/>
      <c r="AT120" s="70"/>
      <c r="AU120" s="70"/>
      <c r="AV120" s="70"/>
      <c r="AW120" s="70"/>
      <c r="AX120" s="70"/>
      <c r="AY120" s="70"/>
      <c r="AZ120" s="70"/>
      <c r="BA120" s="70"/>
      <c r="BB120" s="70"/>
      <c r="BC120" s="70"/>
      <c r="BD120" s="70"/>
      <c r="BE120" s="70"/>
      <c r="BF120" s="70"/>
      <c r="BG120" s="70"/>
      <c r="BH120" s="70"/>
    </row>
    <row r="121" spans="1:60" x14ac:dyDescent="0.25">
      <c r="A121" s="70"/>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row>
    <row r="122" spans="1:60" x14ac:dyDescent="0.25">
      <c r="A122" s="70"/>
      <c r="B122" s="70"/>
      <c r="C122" s="70"/>
      <c r="D122" s="70"/>
      <c r="E122" s="70"/>
      <c r="F122" s="70"/>
      <c r="G122" s="70"/>
      <c r="H122" s="70"/>
      <c r="I122" s="70"/>
      <c r="J122" s="70"/>
      <c r="K122" s="70"/>
      <c r="L122" s="70"/>
      <c r="M122" s="70"/>
      <c r="N122" s="70"/>
      <c r="O122" s="70"/>
      <c r="P122" s="70"/>
      <c r="Q122" s="70"/>
      <c r="R122" s="70"/>
      <c r="S122" s="70"/>
      <c r="T122" s="70"/>
      <c r="U122" s="70"/>
      <c r="V122" s="70"/>
      <c r="W122" s="70"/>
      <c r="X122" s="70"/>
      <c r="Y122" s="70"/>
      <c r="Z122" s="70"/>
      <c r="AA122" s="70"/>
      <c r="AB122" s="70"/>
      <c r="AC122" s="70"/>
      <c r="AD122" s="70"/>
      <c r="AE122" s="70"/>
      <c r="AF122" s="70"/>
      <c r="AG122" s="70"/>
      <c r="AH122" s="70"/>
      <c r="AI122" s="70"/>
      <c r="AJ122" s="70"/>
      <c r="AK122" s="70"/>
      <c r="AL122" s="70"/>
      <c r="AM122" s="70"/>
      <c r="AN122" s="70"/>
      <c r="AO122" s="70"/>
      <c r="AP122" s="70"/>
      <c r="AQ122" s="70"/>
      <c r="AR122" s="70"/>
      <c r="AS122" s="70"/>
      <c r="AT122" s="70"/>
      <c r="AU122" s="70"/>
      <c r="AV122" s="70"/>
      <c r="AW122" s="70"/>
      <c r="AX122" s="70"/>
      <c r="AY122" s="70"/>
      <c r="AZ122" s="70"/>
      <c r="BA122" s="70"/>
      <c r="BB122" s="70"/>
      <c r="BC122" s="70"/>
      <c r="BD122" s="70"/>
      <c r="BE122" s="70"/>
      <c r="BF122" s="70"/>
      <c r="BG122" s="70"/>
      <c r="BH122" s="70"/>
    </row>
    <row r="123" spans="1:60" x14ac:dyDescent="0.25">
      <c r="A123" s="70"/>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row>
    <row r="124" spans="1:60" x14ac:dyDescent="0.25">
      <c r="A124" s="70"/>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row>
    <row r="125" spans="1:60" x14ac:dyDescent="0.25">
      <c r="A125" s="70"/>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row>
    <row r="126" spans="1:60" x14ac:dyDescent="0.25">
      <c r="A126" s="70"/>
      <c r="B126" s="70"/>
      <c r="C126" s="70"/>
      <c r="D126" s="70"/>
      <c r="E126" s="70"/>
      <c r="F126" s="70"/>
      <c r="G126" s="70"/>
      <c r="H126" s="70"/>
      <c r="I126" s="70"/>
      <c r="J126" s="70"/>
      <c r="K126" s="70"/>
      <c r="L126" s="70"/>
      <c r="M126" s="70"/>
      <c r="N126" s="70"/>
      <c r="O126" s="70"/>
      <c r="P126" s="70"/>
      <c r="Q126" s="70"/>
      <c r="R126" s="70"/>
      <c r="S126" s="70"/>
      <c r="T126" s="70"/>
      <c r="U126" s="70"/>
      <c r="V126" s="70"/>
      <c r="W126" s="70"/>
      <c r="X126" s="70"/>
      <c r="Y126" s="70"/>
      <c r="Z126" s="70"/>
      <c r="AA126" s="70"/>
      <c r="AB126" s="70"/>
      <c r="AC126" s="70"/>
      <c r="AD126" s="70"/>
      <c r="AE126" s="70"/>
      <c r="AF126" s="70"/>
      <c r="AG126" s="70"/>
      <c r="AH126" s="70"/>
      <c r="AI126" s="70"/>
      <c r="AJ126" s="70"/>
      <c r="AK126" s="70"/>
      <c r="AL126" s="70"/>
      <c r="AM126" s="70"/>
      <c r="AN126" s="70"/>
      <c r="AO126" s="70"/>
      <c r="AP126" s="70"/>
      <c r="AQ126" s="70"/>
      <c r="AR126" s="70"/>
      <c r="AS126" s="70"/>
      <c r="AT126" s="70"/>
      <c r="AU126" s="70"/>
      <c r="AV126" s="70"/>
      <c r="AW126" s="70"/>
      <c r="AX126" s="70"/>
      <c r="AY126" s="70"/>
      <c r="AZ126" s="70"/>
      <c r="BA126" s="70"/>
      <c r="BB126" s="70"/>
      <c r="BC126" s="70"/>
      <c r="BD126" s="70"/>
      <c r="BE126" s="70"/>
      <c r="BF126" s="70"/>
      <c r="BG126" s="70"/>
      <c r="BH126" s="70"/>
    </row>
    <row r="127" spans="1:60" x14ac:dyDescent="0.25">
      <c r="A127" s="70"/>
      <c r="B127" s="70"/>
      <c r="C127" s="70"/>
      <c r="D127" s="70"/>
      <c r="E127" s="70"/>
      <c r="F127" s="70"/>
      <c r="G127" s="70"/>
      <c r="H127" s="70"/>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0"/>
      <c r="AH127" s="70"/>
      <c r="AI127" s="70"/>
      <c r="AJ127" s="70"/>
      <c r="AK127" s="70"/>
      <c r="AL127" s="70"/>
      <c r="AM127" s="70"/>
      <c r="AN127" s="70"/>
      <c r="AO127" s="70"/>
      <c r="AP127" s="70"/>
      <c r="AQ127" s="70"/>
      <c r="AR127" s="70"/>
      <c r="AS127" s="70"/>
      <c r="AT127" s="70"/>
      <c r="AU127" s="70"/>
      <c r="AV127" s="70"/>
      <c r="AW127" s="70"/>
      <c r="AX127" s="70"/>
      <c r="AY127" s="70"/>
      <c r="AZ127" s="70"/>
      <c r="BA127" s="70"/>
      <c r="BB127" s="70"/>
      <c r="BC127" s="70"/>
      <c r="BD127" s="70"/>
      <c r="BE127" s="70"/>
      <c r="BF127" s="70"/>
      <c r="BG127" s="70"/>
      <c r="BH127" s="70"/>
    </row>
    <row r="128" spans="1:60" x14ac:dyDescent="0.25">
      <c r="A128" s="70"/>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row>
    <row r="129" spans="1:60" x14ac:dyDescent="0.25">
      <c r="A129" s="70"/>
      <c r="B129" s="70"/>
      <c r="C129" s="70"/>
      <c r="D129" s="70"/>
      <c r="E129" s="70"/>
      <c r="F129" s="70"/>
      <c r="G129" s="70"/>
      <c r="H129" s="70"/>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0"/>
      <c r="AH129" s="70"/>
      <c r="AI129" s="70"/>
      <c r="AJ129" s="70"/>
      <c r="AK129" s="70"/>
      <c r="AL129" s="70"/>
      <c r="AM129" s="70"/>
      <c r="AN129" s="70"/>
      <c r="AO129" s="70"/>
      <c r="AP129" s="70"/>
      <c r="AQ129" s="70"/>
      <c r="AR129" s="70"/>
      <c r="AS129" s="70"/>
      <c r="AT129" s="70"/>
      <c r="AU129" s="70"/>
      <c r="AV129" s="70"/>
      <c r="AW129" s="70"/>
      <c r="AX129" s="70"/>
      <c r="AY129" s="70"/>
      <c r="AZ129" s="70"/>
      <c r="BA129" s="70"/>
      <c r="BB129" s="70"/>
      <c r="BC129" s="70"/>
      <c r="BD129" s="70"/>
      <c r="BE129" s="70"/>
      <c r="BF129" s="70"/>
      <c r="BG129" s="70"/>
      <c r="BH129" s="70"/>
    </row>
    <row r="130" spans="1:60" x14ac:dyDescent="0.25">
      <c r="A130" s="70"/>
      <c r="B130" s="70"/>
      <c r="C130" s="70"/>
      <c r="D130" s="70"/>
      <c r="E130" s="70"/>
      <c r="F130" s="70"/>
      <c r="G130" s="70"/>
      <c r="H130" s="70"/>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0"/>
      <c r="AH130" s="70"/>
      <c r="AI130" s="70"/>
      <c r="AJ130" s="70"/>
      <c r="AK130" s="70"/>
      <c r="AL130" s="70"/>
      <c r="AM130" s="70"/>
      <c r="AN130" s="70"/>
      <c r="AO130" s="70"/>
      <c r="AP130" s="70"/>
      <c r="AQ130" s="70"/>
      <c r="AR130" s="70"/>
      <c r="AS130" s="70"/>
      <c r="AT130" s="70"/>
      <c r="AU130" s="70"/>
      <c r="AV130" s="70"/>
      <c r="AW130" s="70"/>
      <c r="AX130" s="70"/>
      <c r="AY130" s="70"/>
      <c r="AZ130" s="70"/>
      <c r="BA130" s="70"/>
      <c r="BB130" s="70"/>
      <c r="BC130" s="70"/>
      <c r="BD130" s="70"/>
      <c r="BE130" s="70"/>
      <c r="BF130" s="70"/>
      <c r="BG130" s="70"/>
      <c r="BH130" s="70"/>
    </row>
    <row r="131" spans="1:60" x14ac:dyDescent="0.25">
      <c r="A131" s="70"/>
      <c r="B131" s="70"/>
      <c r="C131" s="70"/>
      <c r="D131" s="70"/>
      <c r="E131" s="70"/>
      <c r="F131" s="70"/>
      <c r="G131" s="70"/>
      <c r="H131" s="70"/>
      <c r="I131" s="70"/>
      <c r="J131" s="70"/>
      <c r="K131" s="70"/>
      <c r="L131" s="70"/>
      <c r="M131" s="70"/>
      <c r="N131" s="70"/>
      <c r="O131" s="70"/>
      <c r="P131" s="70"/>
      <c r="Q131" s="70"/>
      <c r="R131" s="70"/>
      <c r="S131" s="70"/>
      <c r="T131" s="70"/>
      <c r="U131" s="70"/>
      <c r="V131" s="70"/>
      <c r="W131" s="70"/>
      <c r="X131" s="70"/>
      <c r="Y131" s="70"/>
      <c r="Z131" s="70"/>
      <c r="AA131" s="70"/>
      <c r="AB131" s="70"/>
      <c r="AC131" s="70"/>
      <c r="AD131" s="70"/>
      <c r="AE131" s="70"/>
      <c r="AF131" s="70"/>
      <c r="AG131" s="70"/>
      <c r="AH131" s="70"/>
      <c r="AI131" s="70"/>
      <c r="AJ131" s="70"/>
      <c r="AK131" s="70"/>
      <c r="AL131" s="70"/>
      <c r="AM131" s="70"/>
      <c r="AN131" s="70"/>
      <c r="AO131" s="70"/>
      <c r="AP131" s="70"/>
      <c r="AQ131" s="70"/>
      <c r="AR131" s="70"/>
      <c r="AS131" s="70"/>
      <c r="AT131" s="70"/>
      <c r="AU131" s="70"/>
      <c r="AV131" s="70"/>
      <c r="AW131" s="70"/>
      <c r="AX131" s="70"/>
      <c r="AY131" s="70"/>
      <c r="AZ131" s="70"/>
      <c r="BA131" s="70"/>
      <c r="BB131" s="70"/>
      <c r="BC131" s="70"/>
      <c r="BD131" s="70"/>
      <c r="BE131" s="70"/>
      <c r="BF131" s="70"/>
      <c r="BG131" s="70"/>
      <c r="BH131" s="70"/>
    </row>
    <row r="132" spans="1:60" x14ac:dyDescent="0.25">
      <c r="A132" s="70"/>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0"/>
      <c r="AB132" s="70"/>
      <c r="AC132" s="70"/>
      <c r="AD132" s="70"/>
      <c r="AE132" s="70"/>
      <c r="AF132" s="70"/>
      <c r="AG132" s="70"/>
      <c r="AH132" s="70"/>
      <c r="AI132" s="70"/>
      <c r="AJ132" s="70"/>
      <c r="AK132" s="70"/>
      <c r="AL132" s="70"/>
      <c r="AM132" s="70"/>
      <c r="AN132" s="70"/>
      <c r="AO132" s="70"/>
      <c r="AP132" s="70"/>
      <c r="AQ132" s="70"/>
      <c r="AR132" s="70"/>
      <c r="AS132" s="70"/>
      <c r="AT132" s="70"/>
      <c r="AU132" s="70"/>
      <c r="AV132" s="70"/>
      <c r="AW132" s="70"/>
      <c r="AX132" s="70"/>
      <c r="AY132" s="70"/>
      <c r="AZ132" s="70"/>
      <c r="BA132" s="70"/>
      <c r="BB132" s="70"/>
      <c r="BC132" s="70"/>
      <c r="BD132" s="70"/>
      <c r="BE132" s="70"/>
      <c r="BF132" s="70"/>
      <c r="BG132" s="70"/>
      <c r="BH132" s="70"/>
    </row>
    <row r="133" spans="1:60" x14ac:dyDescent="0.25">
      <c r="A133" s="70"/>
      <c r="B133" s="70"/>
      <c r="C133" s="70"/>
      <c r="D133" s="70"/>
      <c r="E133" s="70"/>
      <c r="F133" s="70"/>
      <c r="G133" s="70"/>
      <c r="H133" s="70"/>
      <c r="I133" s="70"/>
      <c r="J133" s="70"/>
      <c r="K133" s="70"/>
      <c r="L133" s="70"/>
      <c r="M133" s="70"/>
      <c r="N133" s="70"/>
      <c r="O133" s="70"/>
      <c r="P133" s="70"/>
      <c r="Q133" s="70"/>
      <c r="R133" s="70"/>
      <c r="S133" s="70"/>
      <c r="T133" s="70"/>
      <c r="U133" s="70"/>
      <c r="V133" s="70"/>
      <c r="W133" s="70"/>
      <c r="X133" s="70"/>
      <c r="Y133" s="70"/>
      <c r="Z133" s="70"/>
      <c r="AA133" s="70"/>
      <c r="AB133" s="70"/>
      <c r="AC133" s="70"/>
      <c r="AD133" s="70"/>
      <c r="AE133" s="70"/>
      <c r="AF133" s="70"/>
      <c r="AG133" s="70"/>
      <c r="AH133" s="70"/>
      <c r="AI133" s="70"/>
      <c r="AJ133" s="70"/>
      <c r="AK133" s="70"/>
      <c r="AL133" s="70"/>
      <c r="AM133" s="70"/>
      <c r="AN133" s="70"/>
      <c r="AO133" s="70"/>
      <c r="AP133" s="70"/>
      <c r="AQ133" s="70"/>
      <c r="AR133" s="70"/>
      <c r="AS133" s="70"/>
      <c r="AT133" s="70"/>
      <c r="AU133" s="70"/>
      <c r="AV133" s="70"/>
      <c r="AW133" s="70"/>
      <c r="AX133" s="70"/>
      <c r="AY133" s="70"/>
      <c r="AZ133" s="70"/>
      <c r="BA133" s="70"/>
      <c r="BB133" s="70"/>
      <c r="BC133" s="70"/>
      <c r="BD133" s="70"/>
      <c r="BE133" s="70"/>
      <c r="BF133" s="70"/>
      <c r="BG133" s="70"/>
      <c r="BH133" s="70"/>
    </row>
    <row r="134" spans="1:60" x14ac:dyDescent="0.25">
      <c r="A134" s="70"/>
      <c r="B134" s="70"/>
      <c r="C134" s="70"/>
      <c r="D134" s="70"/>
      <c r="E134" s="70"/>
      <c r="F134" s="70"/>
      <c r="G134" s="70"/>
      <c r="H134" s="70"/>
      <c r="I134" s="70"/>
      <c r="J134" s="70"/>
      <c r="K134" s="70"/>
      <c r="L134" s="70"/>
      <c r="M134" s="70"/>
      <c r="N134" s="70"/>
      <c r="O134" s="70"/>
      <c r="P134" s="70"/>
      <c r="Q134" s="70"/>
      <c r="R134" s="70"/>
      <c r="S134" s="70"/>
      <c r="T134" s="70"/>
      <c r="U134" s="70"/>
      <c r="V134" s="70"/>
      <c r="W134" s="70"/>
      <c r="X134" s="70"/>
      <c r="Y134" s="70"/>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c r="AW134" s="70"/>
      <c r="AX134" s="70"/>
      <c r="AY134" s="70"/>
      <c r="AZ134" s="70"/>
      <c r="BA134" s="70"/>
      <c r="BB134" s="70"/>
      <c r="BC134" s="70"/>
      <c r="BD134" s="70"/>
      <c r="BE134" s="70"/>
      <c r="BF134" s="70"/>
      <c r="BG134" s="70"/>
      <c r="BH134" s="70"/>
    </row>
    <row r="135" spans="1:60" x14ac:dyDescent="0.25">
      <c r="A135" s="70"/>
      <c r="B135" s="70"/>
      <c r="C135" s="70"/>
      <c r="D135" s="70"/>
      <c r="E135" s="70"/>
      <c r="F135" s="70"/>
      <c r="G135" s="70"/>
      <c r="H135" s="70"/>
      <c r="I135" s="70"/>
      <c r="J135" s="70"/>
      <c r="K135" s="70"/>
      <c r="L135" s="70"/>
      <c r="M135" s="70"/>
      <c r="N135" s="70"/>
      <c r="O135" s="70"/>
      <c r="P135" s="70"/>
      <c r="Q135" s="70"/>
      <c r="R135" s="70"/>
      <c r="S135" s="70"/>
      <c r="T135" s="70"/>
      <c r="U135" s="70"/>
      <c r="V135" s="70"/>
      <c r="W135" s="70"/>
      <c r="X135" s="70"/>
      <c r="Y135" s="70"/>
      <c r="Z135" s="70"/>
      <c r="AA135" s="70"/>
      <c r="AB135" s="70"/>
      <c r="AC135" s="70"/>
      <c r="AD135" s="70"/>
      <c r="AE135" s="70"/>
      <c r="AF135" s="70"/>
      <c r="AG135" s="70"/>
      <c r="AH135" s="70"/>
      <c r="AI135" s="70"/>
      <c r="AJ135" s="70"/>
      <c r="AK135" s="70"/>
      <c r="AL135" s="70"/>
      <c r="AM135" s="70"/>
      <c r="AN135" s="70"/>
      <c r="AO135" s="70"/>
      <c r="AP135" s="70"/>
      <c r="AQ135" s="70"/>
      <c r="AR135" s="70"/>
      <c r="AS135" s="70"/>
      <c r="AT135" s="70"/>
      <c r="AU135" s="70"/>
      <c r="AV135" s="70"/>
      <c r="AW135" s="70"/>
      <c r="AX135" s="70"/>
      <c r="AY135" s="70"/>
      <c r="AZ135" s="70"/>
      <c r="BA135" s="70"/>
      <c r="BB135" s="70"/>
      <c r="BC135" s="70"/>
      <c r="BD135" s="70"/>
      <c r="BE135" s="70"/>
      <c r="BF135" s="70"/>
      <c r="BG135" s="70"/>
      <c r="BH135" s="70"/>
    </row>
    <row r="136" spans="1:60" x14ac:dyDescent="0.25">
      <c r="A136" s="70"/>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0"/>
      <c r="AB136" s="70"/>
      <c r="AC136" s="70"/>
      <c r="AD136" s="70"/>
      <c r="AE136" s="70"/>
      <c r="AF136" s="70"/>
      <c r="AG136" s="70"/>
      <c r="AH136" s="70"/>
      <c r="AI136" s="70"/>
      <c r="AJ136" s="70"/>
      <c r="AK136" s="70"/>
      <c r="AL136" s="70"/>
      <c r="AM136" s="70"/>
      <c r="AN136" s="70"/>
      <c r="AO136" s="70"/>
      <c r="AP136" s="70"/>
      <c r="AQ136" s="70"/>
      <c r="AR136" s="70"/>
      <c r="AS136" s="70"/>
      <c r="AT136" s="70"/>
      <c r="AU136" s="70"/>
      <c r="AV136" s="70"/>
      <c r="AW136" s="70"/>
      <c r="AX136" s="70"/>
      <c r="AY136" s="70"/>
      <c r="AZ136" s="70"/>
      <c r="BA136" s="70"/>
      <c r="BB136" s="70"/>
      <c r="BC136" s="70"/>
      <c r="BD136" s="70"/>
      <c r="BE136" s="70"/>
      <c r="BF136" s="70"/>
      <c r="BG136" s="70"/>
      <c r="BH136" s="70"/>
    </row>
    <row r="137" spans="1:60" x14ac:dyDescent="0.25">
      <c r="A137" s="70"/>
      <c r="B137" s="70"/>
      <c r="C137" s="70"/>
      <c r="D137" s="70"/>
      <c r="E137" s="70"/>
      <c r="F137" s="70"/>
      <c r="G137" s="70"/>
      <c r="H137" s="70"/>
      <c r="I137" s="70"/>
      <c r="J137" s="70"/>
      <c r="K137" s="70"/>
      <c r="L137" s="70"/>
      <c r="M137" s="70"/>
      <c r="N137" s="70"/>
      <c r="O137" s="70"/>
      <c r="P137" s="70"/>
      <c r="Q137" s="70"/>
      <c r="R137" s="70"/>
      <c r="S137" s="70"/>
      <c r="T137" s="70"/>
      <c r="U137" s="70"/>
      <c r="V137" s="70"/>
      <c r="W137" s="70"/>
      <c r="X137" s="70"/>
      <c r="Y137" s="70"/>
      <c r="Z137" s="70"/>
      <c r="AA137" s="70"/>
      <c r="AB137" s="70"/>
      <c r="AC137" s="70"/>
      <c r="AD137" s="70"/>
      <c r="AE137" s="70"/>
      <c r="AF137" s="70"/>
      <c r="AG137" s="70"/>
      <c r="AH137" s="70"/>
      <c r="AI137" s="70"/>
      <c r="AJ137" s="70"/>
      <c r="AK137" s="70"/>
      <c r="AL137" s="70"/>
      <c r="AM137" s="70"/>
      <c r="AN137" s="70"/>
      <c r="AO137" s="70"/>
      <c r="AP137" s="70"/>
      <c r="AQ137" s="70"/>
      <c r="AR137" s="70"/>
      <c r="AS137" s="70"/>
      <c r="AT137" s="70"/>
      <c r="AU137" s="70"/>
      <c r="AV137" s="70"/>
      <c r="AW137" s="70"/>
      <c r="AX137" s="70"/>
      <c r="AY137" s="70"/>
      <c r="AZ137" s="70"/>
      <c r="BA137" s="70"/>
      <c r="BB137" s="70"/>
      <c r="BC137" s="70"/>
      <c r="BD137" s="70"/>
      <c r="BE137" s="70"/>
      <c r="BF137" s="70"/>
      <c r="BG137" s="70"/>
      <c r="BH137" s="70"/>
    </row>
    <row r="138" spans="1:60" x14ac:dyDescent="0.25">
      <c r="A138" s="70"/>
      <c r="B138" s="70"/>
      <c r="C138" s="70"/>
      <c r="D138" s="70"/>
      <c r="E138" s="70"/>
      <c r="F138" s="70"/>
      <c r="G138" s="70"/>
      <c r="H138" s="70"/>
      <c r="I138" s="70"/>
      <c r="J138" s="70"/>
      <c r="K138" s="70"/>
      <c r="L138" s="70"/>
      <c r="M138" s="70"/>
      <c r="N138" s="70"/>
      <c r="O138" s="70"/>
      <c r="P138" s="70"/>
      <c r="Q138" s="70"/>
      <c r="R138" s="70"/>
      <c r="S138" s="70"/>
      <c r="T138" s="70"/>
      <c r="U138" s="70"/>
      <c r="V138" s="70"/>
      <c r="W138" s="70"/>
      <c r="X138" s="70"/>
      <c r="Y138" s="70"/>
      <c r="Z138" s="70"/>
      <c r="AA138" s="70"/>
      <c r="AB138" s="70"/>
      <c r="AC138" s="70"/>
      <c r="AD138" s="70"/>
      <c r="AE138" s="70"/>
      <c r="AF138" s="70"/>
      <c r="AG138" s="70"/>
      <c r="AH138" s="70"/>
      <c r="AI138" s="70"/>
      <c r="AJ138" s="70"/>
      <c r="AK138" s="70"/>
      <c r="AL138" s="70"/>
      <c r="AM138" s="70"/>
      <c r="AN138" s="70"/>
      <c r="AO138" s="70"/>
      <c r="AP138" s="70"/>
      <c r="AQ138" s="70"/>
      <c r="AR138" s="70"/>
      <c r="AS138" s="70"/>
      <c r="AT138" s="70"/>
      <c r="AU138" s="70"/>
      <c r="AV138" s="70"/>
      <c r="AW138" s="70"/>
      <c r="AX138" s="70"/>
      <c r="AY138" s="70"/>
      <c r="AZ138" s="70"/>
      <c r="BA138" s="70"/>
      <c r="BB138" s="70"/>
      <c r="BC138" s="70"/>
      <c r="BD138" s="70"/>
      <c r="BE138" s="70"/>
      <c r="BF138" s="70"/>
      <c r="BG138" s="70"/>
      <c r="BH138" s="70"/>
    </row>
    <row r="139" spans="1:60" x14ac:dyDescent="0.25">
      <c r="A139" s="70"/>
      <c r="B139" s="70"/>
      <c r="C139" s="70"/>
      <c r="D139" s="70"/>
      <c r="E139" s="70"/>
      <c r="F139" s="70"/>
      <c r="G139" s="70"/>
      <c r="H139" s="70"/>
      <c r="I139" s="70"/>
      <c r="J139" s="70"/>
      <c r="K139" s="70"/>
      <c r="L139" s="70"/>
      <c r="M139" s="70"/>
      <c r="N139" s="70"/>
      <c r="O139" s="70"/>
      <c r="P139" s="70"/>
      <c r="Q139" s="70"/>
      <c r="R139" s="70"/>
      <c r="S139" s="70"/>
      <c r="T139" s="70"/>
      <c r="U139" s="70"/>
      <c r="V139" s="70"/>
      <c r="W139" s="70"/>
      <c r="X139" s="70"/>
      <c r="Y139" s="70"/>
      <c r="Z139" s="70"/>
      <c r="AA139" s="70"/>
      <c r="AB139" s="70"/>
      <c r="AC139" s="70"/>
      <c r="AD139" s="70"/>
      <c r="AE139" s="70"/>
      <c r="AF139" s="70"/>
      <c r="AG139" s="70"/>
      <c r="AH139" s="70"/>
      <c r="AI139" s="70"/>
      <c r="AJ139" s="70"/>
      <c r="AK139" s="70"/>
      <c r="AL139" s="70"/>
      <c r="AM139" s="70"/>
      <c r="AN139" s="70"/>
      <c r="AO139" s="70"/>
      <c r="AP139" s="70"/>
      <c r="AQ139" s="70"/>
      <c r="AR139" s="70"/>
      <c r="AS139" s="70"/>
      <c r="AT139" s="70"/>
      <c r="AU139" s="70"/>
      <c r="AV139" s="70"/>
      <c r="AW139" s="70"/>
      <c r="AX139" s="70"/>
      <c r="AY139" s="70"/>
      <c r="AZ139" s="70"/>
      <c r="BA139" s="70"/>
      <c r="BB139" s="70"/>
      <c r="BC139" s="70"/>
      <c r="BD139" s="70"/>
      <c r="BE139" s="70"/>
      <c r="BF139" s="70"/>
      <c r="BG139" s="70"/>
      <c r="BH139" s="70"/>
    </row>
    <row r="140" spans="1:60" x14ac:dyDescent="0.25">
      <c r="A140" s="70"/>
      <c r="B140" s="70"/>
      <c r="C140" s="70"/>
      <c r="D140" s="70"/>
      <c r="E140" s="70"/>
      <c r="F140" s="70"/>
      <c r="G140" s="70"/>
      <c r="H140" s="70"/>
      <c r="I140" s="70"/>
      <c r="J140" s="70"/>
      <c r="K140" s="70"/>
      <c r="L140" s="70"/>
      <c r="M140" s="70"/>
      <c r="N140" s="70"/>
      <c r="O140" s="70"/>
      <c r="P140" s="70"/>
      <c r="Q140" s="70"/>
      <c r="R140" s="70"/>
      <c r="S140" s="70"/>
      <c r="T140" s="70"/>
      <c r="U140" s="70"/>
      <c r="V140" s="70"/>
      <c r="W140" s="70"/>
      <c r="X140" s="70"/>
      <c r="Y140" s="70"/>
      <c r="Z140" s="70"/>
      <c r="AA140" s="70"/>
      <c r="AB140" s="70"/>
      <c r="AC140" s="70"/>
      <c r="AD140" s="70"/>
      <c r="AE140" s="70"/>
      <c r="AF140" s="70"/>
      <c r="AG140" s="70"/>
      <c r="AH140" s="70"/>
      <c r="AI140" s="70"/>
      <c r="AJ140" s="70"/>
      <c r="AK140" s="70"/>
      <c r="AL140" s="70"/>
      <c r="AM140" s="70"/>
      <c r="AN140" s="70"/>
      <c r="AO140" s="70"/>
      <c r="AP140" s="70"/>
      <c r="AQ140" s="70"/>
      <c r="AR140" s="70"/>
      <c r="AS140" s="70"/>
      <c r="AT140" s="70"/>
      <c r="AU140" s="70"/>
      <c r="AV140" s="70"/>
      <c r="AW140" s="70"/>
      <c r="AX140" s="70"/>
      <c r="AY140" s="70"/>
      <c r="AZ140" s="70"/>
      <c r="BA140" s="70"/>
      <c r="BB140" s="70"/>
      <c r="BC140" s="70"/>
      <c r="BD140" s="70"/>
      <c r="BE140" s="70"/>
      <c r="BF140" s="70"/>
      <c r="BG140" s="70"/>
      <c r="BH140" s="70"/>
    </row>
    <row r="141" spans="1:60" x14ac:dyDescent="0.25">
      <c r="A141" s="70"/>
      <c r="B141" s="70"/>
      <c r="C141" s="70"/>
      <c r="D141" s="70"/>
      <c r="E141" s="70"/>
      <c r="F141" s="70"/>
      <c r="G141" s="70"/>
      <c r="H141" s="70"/>
      <c r="I141" s="70"/>
      <c r="J141" s="70"/>
      <c r="K141" s="70"/>
      <c r="L141" s="70"/>
      <c r="M141" s="70"/>
      <c r="N141" s="70"/>
      <c r="O141" s="70"/>
      <c r="P141" s="70"/>
      <c r="Q141" s="70"/>
      <c r="R141" s="70"/>
      <c r="S141" s="70"/>
      <c r="T141" s="70"/>
      <c r="U141" s="70"/>
      <c r="V141" s="70"/>
      <c r="W141" s="70"/>
      <c r="X141" s="70"/>
      <c r="Y141" s="70"/>
      <c r="Z141" s="70"/>
      <c r="AA141" s="70"/>
      <c r="AB141" s="70"/>
      <c r="AC141" s="70"/>
      <c r="AD141" s="70"/>
      <c r="AE141" s="70"/>
      <c r="AF141" s="70"/>
      <c r="AG141" s="70"/>
      <c r="AH141" s="70"/>
      <c r="AI141" s="70"/>
      <c r="AJ141" s="70"/>
      <c r="AK141" s="70"/>
      <c r="AL141" s="70"/>
      <c r="AM141" s="70"/>
      <c r="AN141" s="70"/>
      <c r="AO141" s="70"/>
      <c r="AP141" s="70"/>
      <c r="AQ141" s="70"/>
      <c r="AR141" s="70"/>
      <c r="AS141" s="70"/>
      <c r="AT141" s="70"/>
      <c r="AU141" s="70"/>
      <c r="AV141" s="70"/>
      <c r="AW141" s="70"/>
      <c r="AX141" s="70"/>
      <c r="AY141" s="70"/>
      <c r="AZ141" s="70"/>
      <c r="BA141" s="70"/>
      <c r="BB141" s="70"/>
      <c r="BC141" s="70"/>
      <c r="BD141" s="70"/>
      <c r="BE141" s="70"/>
      <c r="BF141" s="70"/>
      <c r="BG141" s="70"/>
      <c r="BH141" s="70"/>
    </row>
    <row r="142" spans="1:60" x14ac:dyDescent="0.25">
      <c r="A142" s="70"/>
      <c r="B142" s="70"/>
      <c r="C142" s="70"/>
      <c r="D142" s="70"/>
      <c r="E142" s="70"/>
      <c r="F142" s="70"/>
      <c r="G142" s="70"/>
      <c r="H142" s="70"/>
      <c r="I142" s="70"/>
      <c r="J142" s="70"/>
      <c r="K142" s="70"/>
      <c r="L142" s="70"/>
      <c r="M142" s="70"/>
      <c r="N142" s="70"/>
      <c r="O142" s="70"/>
      <c r="P142" s="70"/>
      <c r="Q142" s="70"/>
      <c r="R142" s="70"/>
      <c r="S142" s="70"/>
      <c r="T142" s="70"/>
      <c r="U142" s="70"/>
      <c r="V142" s="70"/>
      <c r="W142" s="70"/>
      <c r="X142" s="70"/>
      <c r="Y142" s="70"/>
      <c r="Z142" s="70"/>
      <c r="AA142" s="70"/>
      <c r="AB142" s="70"/>
      <c r="AC142" s="70"/>
      <c r="AD142" s="70"/>
      <c r="AE142" s="70"/>
      <c r="AF142" s="70"/>
      <c r="AG142" s="70"/>
      <c r="AH142" s="70"/>
      <c r="AI142" s="70"/>
      <c r="AJ142" s="70"/>
      <c r="AK142" s="70"/>
      <c r="AL142" s="70"/>
      <c r="AM142" s="70"/>
      <c r="AN142" s="70"/>
      <c r="AO142" s="70"/>
      <c r="AP142" s="70"/>
      <c r="AQ142" s="70"/>
      <c r="AR142" s="70"/>
      <c r="AS142" s="70"/>
      <c r="AT142" s="70"/>
      <c r="AU142" s="70"/>
      <c r="AV142" s="70"/>
      <c r="AW142" s="70"/>
      <c r="AX142" s="70"/>
      <c r="AY142" s="70"/>
      <c r="AZ142" s="70"/>
      <c r="BA142" s="70"/>
      <c r="BB142" s="70"/>
      <c r="BC142" s="70"/>
      <c r="BD142" s="70"/>
      <c r="BE142" s="70"/>
      <c r="BF142" s="70"/>
      <c r="BG142" s="70"/>
      <c r="BH142" s="70"/>
    </row>
    <row r="143" spans="1:60" x14ac:dyDescent="0.25">
      <c r="A143" s="70"/>
      <c r="B143" s="70"/>
      <c r="C143" s="70"/>
      <c r="D143" s="70"/>
      <c r="E143" s="70"/>
      <c r="F143" s="70"/>
      <c r="G143" s="70"/>
      <c r="H143" s="70"/>
      <c r="I143" s="70"/>
      <c r="J143" s="70"/>
      <c r="K143" s="70"/>
      <c r="L143" s="70"/>
      <c r="M143" s="70"/>
      <c r="N143" s="70"/>
      <c r="O143" s="70"/>
      <c r="P143" s="70"/>
      <c r="Q143" s="70"/>
      <c r="R143" s="70"/>
      <c r="S143" s="70"/>
      <c r="T143" s="70"/>
      <c r="U143" s="70"/>
      <c r="V143" s="70"/>
      <c r="W143" s="70"/>
      <c r="X143" s="70"/>
      <c r="Y143" s="70"/>
      <c r="Z143" s="70"/>
      <c r="AA143" s="70"/>
      <c r="AB143" s="70"/>
      <c r="AC143" s="70"/>
      <c r="AD143" s="70"/>
      <c r="AE143" s="70"/>
      <c r="AF143" s="70"/>
      <c r="AG143" s="70"/>
      <c r="AH143" s="70"/>
      <c r="AI143" s="70"/>
      <c r="AJ143" s="70"/>
      <c r="AK143" s="70"/>
      <c r="AL143" s="70"/>
      <c r="AM143" s="70"/>
      <c r="AN143" s="70"/>
      <c r="AO143" s="70"/>
      <c r="AP143" s="70"/>
      <c r="AQ143" s="70"/>
      <c r="AR143" s="70"/>
      <c r="AS143" s="70"/>
      <c r="AT143" s="70"/>
      <c r="AU143" s="70"/>
      <c r="AV143" s="70"/>
      <c r="AW143" s="70"/>
      <c r="AX143" s="70"/>
      <c r="AY143" s="70"/>
      <c r="AZ143" s="70"/>
      <c r="BA143" s="70"/>
      <c r="BB143" s="70"/>
      <c r="BC143" s="70"/>
      <c r="BD143" s="70"/>
      <c r="BE143" s="70"/>
      <c r="BF143" s="70"/>
      <c r="BG143" s="70"/>
      <c r="BH143" s="70"/>
    </row>
    <row r="144" spans="1:60" x14ac:dyDescent="0.25">
      <c r="A144" s="70"/>
      <c r="B144" s="70"/>
      <c r="C144" s="70"/>
      <c r="D144" s="70"/>
      <c r="E144" s="70"/>
      <c r="F144" s="70"/>
      <c r="G144" s="70"/>
      <c r="H144" s="70"/>
      <c r="I144" s="70"/>
      <c r="J144" s="70"/>
      <c r="K144" s="70"/>
      <c r="L144" s="70"/>
      <c r="M144" s="70"/>
      <c r="N144" s="70"/>
      <c r="O144" s="70"/>
      <c r="P144" s="70"/>
      <c r="Q144" s="70"/>
      <c r="R144" s="70"/>
      <c r="S144" s="70"/>
      <c r="T144" s="70"/>
      <c r="U144" s="70"/>
      <c r="V144" s="70"/>
      <c r="W144" s="70"/>
      <c r="X144" s="70"/>
      <c r="Y144" s="70"/>
      <c r="Z144" s="70"/>
      <c r="AA144" s="70"/>
      <c r="AB144" s="70"/>
      <c r="AC144" s="70"/>
      <c r="AD144" s="70"/>
      <c r="AE144" s="70"/>
      <c r="AF144" s="70"/>
      <c r="AG144" s="70"/>
      <c r="AH144" s="70"/>
      <c r="AI144" s="70"/>
      <c r="AJ144" s="70"/>
      <c r="AK144" s="70"/>
      <c r="AL144" s="70"/>
      <c r="AM144" s="70"/>
      <c r="AN144" s="70"/>
      <c r="AO144" s="70"/>
      <c r="AP144" s="70"/>
      <c r="AQ144" s="70"/>
      <c r="AR144" s="70"/>
      <c r="AS144" s="70"/>
      <c r="AT144" s="70"/>
      <c r="AU144" s="70"/>
      <c r="AV144" s="70"/>
      <c r="AW144" s="70"/>
      <c r="AX144" s="70"/>
      <c r="AY144" s="70"/>
      <c r="AZ144" s="70"/>
      <c r="BA144" s="70"/>
      <c r="BB144" s="70"/>
      <c r="BC144" s="70"/>
      <c r="BD144" s="70"/>
      <c r="BE144" s="70"/>
      <c r="BF144" s="70"/>
      <c r="BG144" s="70"/>
      <c r="BH144" s="70"/>
    </row>
    <row r="145" spans="1:60" x14ac:dyDescent="0.25">
      <c r="A145" s="70"/>
      <c r="B145" s="70"/>
      <c r="C145" s="70"/>
      <c r="D145" s="70"/>
      <c r="E145" s="70"/>
      <c r="F145" s="70"/>
      <c r="G145" s="70"/>
      <c r="H145" s="70"/>
      <c r="I145" s="70"/>
      <c r="J145" s="70"/>
      <c r="K145" s="70"/>
      <c r="L145" s="70"/>
      <c r="M145" s="70"/>
      <c r="N145" s="70"/>
      <c r="O145" s="70"/>
      <c r="P145" s="70"/>
      <c r="Q145" s="70"/>
      <c r="R145" s="70"/>
      <c r="S145" s="70"/>
      <c r="T145" s="70"/>
      <c r="U145" s="70"/>
      <c r="V145" s="70"/>
      <c r="W145" s="70"/>
      <c r="X145" s="70"/>
      <c r="Y145" s="70"/>
      <c r="Z145" s="70"/>
      <c r="AA145" s="70"/>
      <c r="AB145" s="70"/>
      <c r="AC145" s="70"/>
      <c r="AD145" s="70"/>
      <c r="AE145" s="70"/>
      <c r="AF145" s="70"/>
      <c r="AG145" s="70"/>
      <c r="AH145" s="70"/>
      <c r="AI145" s="70"/>
      <c r="AJ145" s="70"/>
      <c r="AK145" s="70"/>
      <c r="AL145" s="70"/>
      <c r="AM145" s="70"/>
      <c r="AN145" s="70"/>
      <c r="AO145" s="70"/>
      <c r="AP145" s="70"/>
      <c r="AQ145" s="70"/>
      <c r="AR145" s="70"/>
      <c r="AS145" s="70"/>
      <c r="AT145" s="70"/>
      <c r="AU145" s="70"/>
      <c r="AV145" s="70"/>
      <c r="AW145" s="70"/>
      <c r="AX145" s="70"/>
      <c r="AY145" s="70"/>
      <c r="AZ145" s="70"/>
      <c r="BA145" s="70"/>
      <c r="BB145" s="70"/>
      <c r="BC145" s="70"/>
      <c r="BD145" s="70"/>
      <c r="BE145" s="70"/>
      <c r="BF145" s="70"/>
      <c r="BG145" s="70"/>
      <c r="BH145" s="70"/>
    </row>
    <row r="146" spans="1:60" x14ac:dyDescent="0.25">
      <c r="A146" s="70"/>
      <c r="B146" s="70"/>
      <c r="C146" s="70"/>
      <c r="D146" s="70"/>
      <c r="E146" s="70"/>
      <c r="F146" s="70"/>
      <c r="G146" s="70"/>
      <c r="H146" s="70"/>
      <c r="I146" s="70"/>
      <c r="J146" s="70"/>
      <c r="K146" s="70"/>
      <c r="L146" s="70"/>
      <c r="M146" s="70"/>
      <c r="N146" s="70"/>
      <c r="O146" s="70"/>
      <c r="P146" s="70"/>
      <c r="Q146" s="70"/>
      <c r="R146" s="70"/>
      <c r="S146" s="70"/>
      <c r="T146" s="70"/>
      <c r="U146" s="70"/>
      <c r="V146" s="70"/>
      <c r="W146" s="70"/>
      <c r="X146" s="70"/>
      <c r="Y146" s="70"/>
      <c r="Z146" s="70"/>
      <c r="AA146" s="70"/>
      <c r="AB146" s="70"/>
      <c r="AC146" s="70"/>
      <c r="AD146" s="70"/>
      <c r="AE146" s="70"/>
      <c r="AF146" s="70"/>
      <c r="AG146" s="70"/>
      <c r="AH146" s="70"/>
      <c r="AI146" s="70"/>
      <c r="AJ146" s="70"/>
      <c r="AK146" s="70"/>
      <c r="AL146" s="70"/>
      <c r="AM146" s="70"/>
      <c r="AN146" s="70"/>
      <c r="AO146" s="70"/>
      <c r="AP146" s="70"/>
      <c r="AQ146" s="70"/>
      <c r="AR146" s="70"/>
      <c r="AS146" s="70"/>
      <c r="AT146" s="70"/>
      <c r="AU146" s="70"/>
      <c r="AV146" s="70"/>
      <c r="AW146" s="70"/>
      <c r="AX146" s="70"/>
      <c r="AY146" s="70"/>
      <c r="AZ146" s="70"/>
      <c r="BA146" s="70"/>
      <c r="BB146" s="70"/>
      <c r="BC146" s="70"/>
      <c r="BD146" s="70"/>
      <c r="BE146" s="70"/>
      <c r="BF146" s="70"/>
      <c r="BG146" s="70"/>
      <c r="BH146" s="70"/>
    </row>
    <row r="147" spans="1:60" x14ac:dyDescent="0.25">
      <c r="A147" s="70"/>
      <c r="B147" s="70"/>
      <c r="C147" s="70"/>
      <c r="D147" s="70"/>
      <c r="E147" s="70"/>
      <c r="F147" s="70"/>
      <c r="G147" s="70"/>
      <c r="H147" s="70"/>
      <c r="I147" s="70"/>
      <c r="J147" s="70"/>
      <c r="K147" s="70"/>
      <c r="L147" s="70"/>
      <c r="M147" s="70"/>
      <c r="N147" s="70"/>
      <c r="O147" s="70"/>
      <c r="P147" s="70"/>
      <c r="Q147" s="70"/>
      <c r="R147" s="70"/>
      <c r="S147" s="70"/>
      <c r="T147" s="70"/>
      <c r="U147" s="70"/>
      <c r="V147" s="70"/>
      <c r="W147" s="70"/>
      <c r="X147" s="70"/>
      <c r="Y147" s="70"/>
      <c r="Z147" s="70"/>
      <c r="AA147" s="70"/>
      <c r="AB147" s="70"/>
      <c r="AC147" s="70"/>
      <c r="AD147" s="70"/>
      <c r="AE147" s="70"/>
      <c r="AF147" s="70"/>
      <c r="AG147" s="70"/>
      <c r="AH147" s="70"/>
      <c r="AI147" s="70"/>
      <c r="AJ147" s="70"/>
      <c r="AK147" s="70"/>
      <c r="AL147" s="70"/>
      <c r="AM147" s="70"/>
      <c r="AN147" s="70"/>
      <c r="AO147" s="70"/>
      <c r="AP147" s="70"/>
      <c r="AQ147" s="70"/>
      <c r="AR147" s="70"/>
      <c r="AS147" s="70"/>
      <c r="AT147" s="70"/>
      <c r="AU147" s="70"/>
      <c r="AV147" s="70"/>
      <c r="AW147" s="70"/>
      <c r="AX147" s="70"/>
      <c r="AY147" s="70"/>
      <c r="AZ147" s="70"/>
      <c r="BA147" s="70"/>
      <c r="BB147" s="70"/>
      <c r="BC147" s="70"/>
      <c r="BD147" s="70"/>
      <c r="BE147" s="70"/>
      <c r="BF147" s="70"/>
      <c r="BG147" s="70"/>
      <c r="BH147" s="70"/>
    </row>
    <row r="148" spans="1:60" x14ac:dyDescent="0.25">
      <c r="A148" s="70"/>
      <c r="B148" s="70"/>
      <c r="C148" s="70"/>
      <c r="D148" s="70"/>
      <c r="E148" s="70"/>
      <c r="F148" s="70"/>
      <c r="G148" s="70"/>
      <c r="H148" s="70"/>
      <c r="I148" s="70"/>
      <c r="J148" s="70"/>
      <c r="K148" s="70"/>
      <c r="L148" s="70"/>
      <c r="M148" s="70"/>
      <c r="N148" s="70"/>
      <c r="O148" s="70"/>
      <c r="P148" s="70"/>
      <c r="Q148" s="70"/>
      <c r="R148" s="70"/>
      <c r="S148" s="70"/>
      <c r="T148" s="70"/>
      <c r="U148" s="70"/>
      <c r="V148" s="70"/>
      <c r="W148" s="70"/>
      <c r="X148" s="70"/>
      <c r="Y148" s="70"/>
      <c r="Z148" s="70"/>
      <c r="AA148" s="70"/>
      <c r="AB148" s="70"/>
      <c r="AC148" s="70"/>
      <c r="AD148" s="70"/>
      <c r="AE148" s="70"/>
      <c r="AF148" s="70"/>
      <c r="AG148" s="70"/>
      <c r="AH148" s="70"/>
      <c r="AI148" s="70"/>
      <c r="AJ148" s="70"/>
      <c r="AK148" s="70"/>
      <c r="AL148" s="70"/>
      <c r="AM148" s="70"/>
      <c r="AN148" s="70"/>
      <c r="AO148" s="70"/>
      <c r="AP148" s="70"/>
      <c r="AQ148" s="70"/>
      <c r="AR148" s="70"/>
      <c r="AS148" s="70"/>
      <c r="AT148" s="70"/>
      <c r="AU148" s="70"/>
      <c r="AV148" s="70"/>
      <c r="AW148" s="70"/>
      <c r="AX148" s="70"/>
      <c r="AY148" s="70"/>
      <c r="AZ148" s="70"/>
      <c r="BA148" s="70"/>
      <c r="BB148" s="70"/>
      <c r="BC148" s="70"/>
      <c r="BD148" s="70"/>
      <c r="BE148" s="70"/>
      <c r="BF148" s="70"/>
      <c r="BG148" s="70"/>
      <c r="BH148" s="70"/>
    </row>
    <row r="149" spans="1:60" x14ac:dyDescent="0.25">
      <c r="A149" s="70"/>
      <c r="B149" s="70"/>
      <c r="C149" s="70"/>
      <c r="D149" s="70"/>
      <c r="E149" s="70"/>
      <c r="F149" s="70"/>
      <c r="G149" s="70"/>
      <c r="H149" s="70"/>
      <c r="I149" s="70"/>
      <c r="J149" s="70"/>
      <c r="K149" s="70"/>
      <c r="L149" s="70"/>
      <c r="M149" s="70"/>
      <c r="N149" s="70"/>
      <c r="O149" s="70"/>
      <c r="P149" s="70"/>
      <c r="Q149" s="70"/>
      <c r="R149" s="70"/>
      <c r="S149" s="70"/>
      <c r="T149" s="70"/>
      <c r="U149" s="70"/>
      <c r="V149" s="70"/>
      <c r="W149" s="70"/>
      <c r="X149" s="70"/>
      <c r="Y149" s="70"/>
      <c r="Z149" s="70"/>
      <c r="AA149" s="70"/>
      <c r="AB149" s="70"/>
      <c r="AC149" s="70"/>
      <c r="AD149" s="70"/>
      <c r="AE149" s="70"/>
      <c r="AF149" s="70"/>
      <c r="AG149" s="70"/>
      <c r="AH149" s="70"/>
      <c r="AI149" s="70"/>
      <c r="AJ149" s="70"/>
      <c r="AK149" s="70"/>
      <c r="AL149" s="70"/>
      <c r="AM149" s="70"/>
      <c r="AN149" s="70"/>
      <c r="AO149" s="70"/>
      <c r="AP149" s="70"/>
      <c r="AQ149" s="70"/>
      <c r="AR149" s="70"/>
      <c r="AS149" s="70"/>
      <c r="AT149" s="70"/>
      <c r="AU149" s="70"/>
      <c r="AV149" s="70"/>
      <c r="AW149" s="70"/>
      <c r="AX149" s="70"/>
      <c r="AY149" s="70"/>
      <c r="AZ149" s="70"/>
      <c r="BA149" s="70"/>
      <c r="BB149" s="70"/>
      <c r="BC149" s="70"/>
      <c r="BD149" s="70"/>
      <c r="BE149" s="70"/>
      <c r="BF149" s="70"/>
      <c r="BG149" s="70"/>
      <c r="BH149" s="70"/>
    </row>
    <row r="150" spans="1:60" x14ac:dyDescent="0.25">
      <c r="A150" s="70"/>
      <c r="B150" s="70"/>
      <c r="C150" s="70"/>
      <c r="D150" s="70"/>
      <c r="E150" s="70"/>
      <c r="F150" s="70"/>
      <c r="G150" s="70"/>
      <c r="H150" s="70"/>
      <c r="I150" s="70"/>
      <c r="J150" s="70"/>
      <c r="K150" s="70"/>
      <c r="L150" s="70"/>
      <c r="M150" s="70"/>
      <c r="N150" s="70"/>
      <c r="O150" s="70"/>
      <c r="P150" s="70"/>
      <c r="Q150" s="70"/>
      <c r="R150" s="70"/>
      <c r="S150" s="70"/>
      <c r="T150" s="70"/>
      <c r="U150" s="70"/>
      <c r="V150" s="70"/>
      <c r="W150" s="70"/>
      <c r="X150" s="70"/>
      <c r="Y150" s="70"/>
      <c r="Z150" s="70"/>
      <c r="AA150" s="70"/>
      <c r="AB150" s="70"/>
      <c r="AC150" s="70"/>
      <c r="AD150" s="70"/>
      <c r="AE150" s="70"/>
      <c r="AF150" s="70"/>
      <c r="AG150" s="70"/>
      <c r="AH150" s="70"/>
      <c r="AI150" s="70"/>
      <c r="AJ150" s="70"/>
      <c r="AK150" s="70"/>
      <c r="AL150" s="70"/>
      <c r="AM150" s="70"/>
      <c r="AN150" s="70"/>
      <c r="AO150" s="70"/>
      <c r="AP150" s="70"/>
      <c r="AQ150" s="70"/>
      <c r="AR150" s="70"/>
      <c r="AS150" s="70"/>
      <c r="AT150" s="70"/>
      <c r="AU150" s="70"/>
      <c r="AV150" s="70"/>
      <c r="AW150" s="70"/>
      <c r="AX150" s="70"/>
      <c r="AY150" s="70"/>
      <c r="AZ150" s="70"/>
      <c r="BA150" s="70"/>
      <c r="BB150" s="70"/>
      <c r="BC150" s="70"/>
      <c r="BD150" s="70"/>
      <c r="BE150" s="70"/>
      <c r="BF150" s="70"/>
      <c r="BG150" s="70"/>
      <c r="BH150" s="70"/>
    </row>
    <row r="151" spans="1:60" x14ac:dyDescent="0.25">
      <c r="A151" s="70"/>
      <c r="B151" s="70"/>
      <c r="C151" s="70"/>
      <c r="D151" s="70"/>
      <c r="E151" s="70"/>
      <c r="F151" s="70"/>
      <c r="G151" s="70"/>
      <c r="H151" s="70"/>
      <c r="I151" s="70"/>
      <c r="J151" s="70"/>
      <c r="K151" s="70"/>
      <c r="L151" s="70"/>
      <c r="M151" s="70"/>
      <c r="N151" s="70"/>
      <c r="O151" s="70"/>
      <c r="P151" s="70"/>
      <c r="Q151" s="70"/>
      <c r="R151" s="70"/>
      <c r="S151" s="70"/>
      <c r="T151" s="70"/>
      <c r="U151" s="70"/>
      <c r="V151" s="70"/>
      <c r="W151" s="70"/>
      <c r="X151" s="70"/>
      <c r="Y151" s="70"/>
      <c r="Z151" s="70"/>
      <c r="AA151" s="70"/>
      <c r="AB151" s="70"/>
      <c r="AC151" s="70"/>
      <c r="AD151" s="70"/>
      <c r="AE151" s="70"/>
      <c r="AF151" s="70"/>
      <c r="AG151" s="70"/>
      <c r="AH151" s="70"/>
      <c r="AI151" s="70"/>
      <c r="AJ151" s="70"/>
      <c r="AK151" s="70"/>
      <c r="AL151" s="70"/>
      <c r="AM151" s="70"/>
      <c r="AN151" s="70"/>
      <c r="AO151" s="70"/>
      <c r="AP151" s="70"/>
      <c r="AQ151" s="70"/>
      <c r="AR151" s="70"/>
      <c r="AS151" s="70"/>
      <c r="AT151" s="70"/>
      <c r="AU151" s="70"/>
      <c r="AV151" s="70"/>
      <c r="AW151" s="70"/>
      <c r="AX151" s="70"/>
      <c r="AY151" s="70"/>
      <c r="AZ151" s="70"/>
      <c r="BA151" s="70"/>
      <c r="BB151" s="70"/>
      <c r="BC151" s="70"/>
      <c r="BD151" s="70"/>
      <c r="BE151" s="70"/>
      <c r="BF151" s="70"/>
      <c r="BG151" s="70"/>
      <c r="BH151" s="70"/>
    </row>
    <row r="152" spans="1:60" x14ac:dyDescent="0.25">
      <c r="A152" s="70"/>
      <c r="B152" s="70"/>
      <c r="C152" s="70"/>
      <c r="D152" s="70"/>
      <c r="E152" s="70"/>
      <c r="F152" s="70"/>
      <c r="G152" s="70"/>
      <c r="H152" s="70"/>
      <c r="I152" s="70"/>
      <c r="J152" s="70"/>
      <c r="K152" s="70"/>
      <c r="L152" s="70"/>
      <c r="M152" s="70"/>
      <c r="N152" s="70"/>
      <c r="O152" s="70"/>
      <c r="P152" s="70"/>
      <c r="Q152" s="70"/>
      <c r="R152" s="70"/>
      <c r="S152" s="70"/>
      <c r="T152" s="70"/>
      <c r="U152" s="70"/>
      <c r="V152" s="70"/>
      <c r="W152" s="70"/>
      <c r="X152" s="70"/>
      <c r="Y152" s="70"/>
      <c r="Z152" s="70"/>
      <c r="AA152" s="70"/>
      <c r="AB152" s="70"/>
      <c r="AC152" s="70"/>
      <c r="AD152" s="70"/>
      <c r="AE152" s="70"/>
      <c r="AF152" s="70"/>
      <c r="AG152" s="70"/>
      <c r="AH152" s="70"/>
      <c r="AI152" s="70"/>
      <c r="AJ152" s="70"/>
      <c r="AK152" s="70"/>
      <c r="AL152" s="70"/>
      <c r="AM152" s="70"/>
      <c r="AN152" s="70"/>
      <c r="AO152" s="70"/>
      <c r="AP152" s="70"/>
      <c r="AQ152" s="70"/>
      <c r="AR152" s="70"/>
      <c r="AS152" s="70"/>
      <c r="AT152" s="70"/>
      <c r="AU152" s="70"/>
      <c r="AV152" s="70"/>
      <c r="AW152" s="70"/>
      <c r="AX152" s="70"/>
      <c r="AY152" s="70"/>
      <c r="AZ152" s="70"/>
      <c r="BA152" s="70"/>
      <c r="BB152" s="70"/>
      <c r="BC152" s="70"/>
      <c r="BD152" s="70"/>
      <c r="BE152" s="70"/>
      <c r="BF152" s="70"/>
      <c r="BG152" s="70"/>
      <c r="BH152" s="70"/>
    </row>
    <row r="153" spans="1:60" x14ac:dyDescent="0.25">
      <c r="A153" s="70"/>
      <c r="B153" s="70"/>
      <c r="C153" s="70"/>
      <c r="D153" s="70"/>
      <c r="E153" s="70"/>
      <c r="F153" s="70"/>
      <c r="G153" s="70"/>
      <c r="H153" s="70"/>
      <c r="I153" s="70"/>
      <c r="J153" s="70"/>
      <c r="K153" s="70"/>
      <c r="L153" s="70"/>
      <c r="M153" s="70"/>
      <c r="N153" s="70"/>
      <c r="O153" s="70"/>
      <c r="P153" s="70"/>
      <c r="Q153" s="70"/>
      <c r="R153" s="70"/>
      <c r="S153" s="70"/>
      <c r="T153" s="70"/>
      <c r="U153" s="70"/>
      <c r="V153" s="70"/>
      <c r="W153" s="70"/>
      <c r="X153" s="70"/>
      <c r="Y153" s="70"/>
      <c r="Z153" s="70"/>
      <c r="AA153" s="70"/>
      <c r="AB153" s="70"/>
      <c r="AC153" s="70"/>
      <c r="AD153" s="70"/>
      <c r="AE153" s="70"/>
      <c r="AF153" s="70"/>
      <c r="AG153" s="70"/>
      <c r="AH153" s="70"/>
      <c r="AI153" s="70"/>
      <c r="AJ153" s="70"/>
      <c r="AK153" s="70"/>
      <c r="AL153" s="70"/>
      <c r="AM153" s="70"/>
      <c r="AN153" s="70"/>
      <c r="AO153" s="70"/>
      <c r="AP153" s="70"/>
      <c r="AQ153" s="70"/>
      <c r="AR153" s="70"/>
      <c r="AS153" s="70"/>
      <c r="AT153" s="70"/>
      <c r="AU153" s="70"/>
      <c r="AV153" s="70"/>
      <c r="AW153" s="70"/>
      <c r="AX153" s="70"/>
      <c r="AY153" s="70"/>
      <c r="AZ153" s="70"/>
      <c r="BA153" s="70"/>
      <c r="BB153" s="70"/>
      <c r="BC153" s="70"/>
      <c r="BD153" s="70"/>
      <c r="BE153" s="70"/>
      <c r="BF153" s="70"/>
      <c r="BG153" s="70"/>
      <c r="BH153" s="70"/>
    </row>
    <row r="154" spans="1:60" x14ac:dyDescent="0.25">
      <c r="A154" s="70"/>
      <c r="B154" s="70"/>
      <c r="C154" s="70"/>
      <c r="D154" s="70"/>
      <c r="E154" s="70"/>
      <c r="F154" s="70"/>
      <c r="G154" s="70"/>
      <c r="H154" s="70"/>
      <c r="I154" s="70"/>
      <c r="J154" s="70"/>
      <c r="K154" s="70"/>
      <c r="L154" s="70"/>
      <c r="M154" s="70"/>
      <c r="N154" s="70"/>
      <c r="O154" s="70"/>
      <c r="P154" s="70"/>
      <c r="Q154" s="70"/>
      <c r="R154" s="70"/>
      <c r="S154" s="70"/>
      <c r="T154" s="70"/>
      <c r="U154" s="70"/>
      <c r="V154" s="70"/>
      <c r="W154" s="70"/>
      <c r="X154" s="70"/>
      <c r="Y154" s="70"/>
      <c r="Z154" s="70"/>
      <c r="AA154" s="70"/>
      <c r="AB154" s="70"/>
      <c r="AC154" s="70"/>
      <c r="AD154" s="70"/>
      <c r="AE154" s="70"/>
      <c r="AF154" s="70"/>
      <c r="AG154" s="70"/>
      <c r="AH154" s="70"/>
      <c r="AI154" s="70"/>
      <c r="AJ154" s="70"/>
      <c r="AK154" s="70"/>
      <c r="AL154" s="70"/>
      <c r="AM154" s="70"/>
      <c r="AN154" s="70"/>
      <c r="AO154" s="70"/>
      <c r="AP154" s="70"/>
      <c r="AQ154" s="70"/>
      <c r="AR154" s="70"/>
      <c r="AS154" s="70"/>
      <c r="AT154" s="70"/>
      <c r="AU154" s="70"/>
      <c r="AV154" s="70"/>
      <c r="AW154" s="70"/>
      <c r="AX154" s="70"/>
      <c r="AY154" s="70"/>
      <c r="AZ154" s="70"/>
      <c r="BA154" s="70"/>
      <c r="BB154" s="70"/>
      <c r="BC154" s="70"/>
      <c r="BD154" s="70"/>
      <c r="BE154" s="70"/>
      <c r="BF154" s="70"/>
      <c r="BG154" s="70"/>
      <c r="BH154" s="70"/>
    </row>
    <row r="155" spans="1:60" x14ac:dyDescent="0.25">
      <c r="A155" s="70"/>
      <c r="B155" s="70"/>
      <c r="C155" s="70"/>
      <c r="D155" s="70"/>
      <c r="E155" s="70"/>
      <c r="F155" s="70"/>
      <c r="G155" s="70"/>
      <c r="H155" s="70"/>
      <c r="I155" s="70"/>
      <c r="J155" s="70"/>
      <c r="K155" s="70"/>
      <c r="L155" s="70"/>
      <c r="M155" s="70"/>
      <c r="N155" s="70"/>
      <c r="O155" s="70"/>
      <c r="P155" s="70"/>
      <c r="Q155" s="70"/>
      <c r="R155" s="70"/>
      <c r="S155" s="70"/>
      <c r="T155" s="70"/>
      <c r="U155" s="70"/>
      <c r="V155" s="70"/>
      <c r="W155" s="70"/>
      <c r="X155" s="70"/>
      <c r="Y155" s="70"/>
      <c r="Z155" s="70"/>
      <c r="AA155" s="70"/>
      <c r="AB155" s="70"/>
      <c r="AC155" s="70"/>
      <c r="AD155" s="70"/>
      <c r="AE155" s="70"/>
      <c r="AF155" s="70"/>
      <c r="AG155" s="70"/>
      <c r="AH155" s="70"/>
      <c r="AI155" s="70"/>
      <c r="AJ155" s="70"/>
      <c r="AK155" s="70"/>
      <c r="AL155" s="70"/>
      <c r="AM155" s="70"/>
      <c r="AN155" s="70"/>
      <c r="AO155" s="70"/>
      <c r="AP155" s="70"/>
      <c r="AQ155" s="70"/>
      <c r="AR155" s="70"/>
      <c r="AS155" s="70"/>
      <c r="AT155" s="70"/>
      <c r="AU155" s="70"/>
      <c r="AV155" s="70"/>
      <c r="AW155" s="70"/>
      <c r="AX155" s="70"/>
      <c r="AY155" s="70"/>
      <c r="AZ155" s="70"/>
      <c r="BA155" s="70"/>
      <c r="BB155" s="70"/>
      <c r="BC155" s="70"/>
      <c r="BD155" s="70"/>
      <c r="BE155" s="70"/>
      <c r="BF155" s="70"/>
      <c r="BG155" s="70"/>
      <c r="BH155" s="70"/>
    </row>
    <row r="156" spans="1:60" x14ac:dyDescent="0.25">
      <c r="A156" s="70"/>
      <c r="B156" s="70"/>
      <c r="C156" s="70"/>
      <c r="D156" s="70"/>
      <c r="E156" s="70"/>
      <c r="F156" s="70"/>
      <c r="G156" s="70"/>
      <c r="H156" s="70"/>
      <c r="I156" s="70"/>
      <c r="J156" s="70"/>
      <c r="K156" s="70"/>
      <c r="L156" s="70"/>
      <c r="M156" s="70"/>
      <c r="N156" s="70"/>
      <c r="O156" s="70"/>
      <c r="P156" s="70"/>
      <c r="Q156" s="70"/>
      <c r="R156" s="70"/>
      <c r="S156" s="70"/>
      <c r="T156" s="70"/>
      <c r="U156" s="70"/>
      <c r="V156" s="70"/>
      <c r="W156" s="70"/>
      <c r="X156" s="70"/>
      <c r="Y156" s="70"/>
      <c r="Z156" s="70"/>
      <c r="AA156" s="70"/>
      <c r="AB156" s="70"/>
      <c r="AC156" s="70"/>
      <c r="AD156" s="70"/>
      <c r="AE156" s="70"/>
      <c r="AF156" s="70"/>
      <c r="AG156" s="70"/>
      <c r="AH156" s="70"/>
      <c r="AI156" s="70"/>
      <c r="AJ156" s="70"/>
      <c r="AK156" s="70"/>
      <c r="AL156" s="70"/>
      <c r="AM156" s="70"/>
      <c r="AN156" s="70"/>
      <c r="AO156" s="70"/>
      <c r="AP156" s="70"/>
      <c r="AQ156" s="70"/>
      <c r="AR156" s="70"/>
      <c r="AS156" s="70"/>
      <c r="AT156" s="70"/>
      <c r="AU156" s="70"/>
      <c r="AV156" s="70"/>
      <c r="AW156" s="70"/>
      <c r="AX156" s="70"/>
      <c r="AY156" s="70"/>
      <c r="AZ156" s="70"/>
      <c r="BA156" s="70"/>
      <c r="BB156" s="70"/>
      <c r="BC156" s="70"/>
      <c r="BD156" s="70"/>
      <c r="BE156" s="70"/>
      <c r="BF156" s="70"/>
      <c r="BG156" s="70"/>
      <c r="BH156" s="70"/>
    </row>
    <row r="157" spans="1:60" x14ac:dyDescent="0.25">
      <c r="A157" s="70"/>
      <c r="B157" s="70"/>
      <c r="C157" s="70"/>
      <c r="D157" s="70"/>
      <c r="E157" s="70"/>
      <c r="F157" s="70"/>
      <c r="G157" s="70"/>
      <c r="H157" s="70"/>
      <c r="I157" s="70"/>
      <c r="J157" s="70"/>
      <c r="K157" s="70"/>
      <c r="L157" s="70"/>
      <c r="M157" s="70"/>
      <c r="N157" s="70"/>
      <c r="O157" s="70"/>
      <c r="P157" s="70"/>
      <c r="Q157" s="70"/>
      <c r="R157" s="70"/>
      <c r="S157" s="70"/>
      <c r="T157" s="70"/>
      <c r="U157" s="70"/>
      <c r="V157" s="70"/>
      <c r="W157" s="70"/>
      <c r="X157" s="70"/>
      <c r="Y157" s="70"/>
      <c r="Z157" s="70"/>
      <c r="AA157" s="70"/>
      <c r="AB157" s="70"/>
      <c r="AC157" s="70"/>
      <c r="AD157" s="70"/>
      <c r="AE157" s="70"/>
      <c r="AF157" s="70"/>
      <c r="AG157" s="70"/>
      <c r="AH157" s="70"/>
      <c r="AI157" s="70"/>
      <c r="AJ157" s="70"/>
      <c r="AK157" s="70"/>
      <c r="AL157" s="70"/>
      <c r="AM157" s="70"/>
      <c r="AN157" s="70"/>
      <c r="AO157" s="70"/>
      <c r="AP157" s="70"/>
      <c r="AQ157" s="70"/>
      <c r="AR157" s="70"/>
      <c r="AS157" s="70"/>
      <c r="AT157" s="70"/>
      <c r="AU157" s="70"/>
      <c r="AV157" s="70"/>
      <c r="AW157" s="70"/>
      <c r="AX157" s="70"/>
      <c r="AY157" s="70"/>
      <c r="AZ157" s="70"/>
      <c r="BA157" s="70"/>
      <c r="BB157" s="70"/>
      <c r="BC157" s="70"/>
      <c r="BD157" s="70"/>
      <c r="BE157" s="70"/>
      <c r="BF157" s="70"/>
      <c r="BG157" s="70"/>
      <c r="BH157" s="70"/>
    </row>
    <row r="158" spans="1:60" x14ac:dyDescent="0.25">
      <c r="A158" s="70"/>
      <c r="B158" s="70"/>
      <c r="C158" s="70"/>
      <c r="D158" s="70"/>
      <c r="E158" s="70"/>
      <c r="F158" s="70"/>
      <c r="G158" s="70"/>
      <c r="H158" s="70"/>
      <c r="I158" s="70"/>
      <c r="J158" s="70"/>
      <c r="K158" s="70"/>
      <c r="L158" s="70"/>
      <c r="M158" s="70"/>
      <c r="N158" s="70"/>
      <c r="O158" s="70"/>
      <c r="P158" s="70"/>
      <c r="Q158" s="70"/>
      <c r="R158" s="70"/>
      <c r="S158" s="70"/>
      <c r="T158" s="70"/>
      <c r="U158" s="70"/>
      <c r="V158" s="70"/>
      <c r="W158" s="70"/>
      <c r="X158" s="70"/>
      <c r="Y158" s="70"/>
      <c r="Z158" s="70"/>
      <c r="AA158" s="70"/>
      <c r="AB158" s="70"/>
      <c r="AC158" s="70"/>
      <c r="AD158" s="70"/>
      <c r="AE158" s="70"/>
      <c r="AF158" s="70"/>
      <c r="AG158" s="70"/>
      <c r="AH158" s="70"/>
      <c r="AI158" s="70"/>
      <c r="AJ158" s="70"/>
      <c r="AK158" s="70"/>
      <c r="AL158" s="70"/>
      <c r="AM158" s="70"/>
      <c r="AN158" s="70"/>
      <c r="AO158" s="70"/>
      <c r="AP158" s="70"/>
      <c r="AQ158" s="70"/>
      <c r="AR158" s="70"/>
      <c r="AS158" s="70"/>
      <c r="AT158" s="70"/>
      <c r="AU158" s="70"/>
      <c r="AV158" s="70"/>
      <c r="AW158" s="70"/>
      <c r="AX158" s="70"/>
      <c r="AY158" s="70"/>
      <c r="AZ158" s="70"/>
      <c r="BA158" s="70"/>
      <c r="BB158" s="70"/>
      <c r="BC158" s="70"/>
      <c r="BD158" s="70"/>
      <c r="BE158" s="70"/>
      <c r="BF158" s="70"/>
      <c r="BG158" s="70"/>
      <c r="BH158" s="70"/>
    </row>
    <row r="159" spans="1:60" x14ac:dyDescent="0.25">
      <c r="A159" s="70"/>
      <c r="B159" s="70"/>
      <c r="C159" s="70"/>
      <c r="D159" s="70"/>
      <c r="E159" s="70"/>
      <c r="F159" s="70"/>
      <c r="G159" s="70"/>
      <c r="H159" s="70"/>
      <c r="I159" s="70"/>
      <c r="J159" s="70"/>
      <c r="K159" s="70"/>
      <c r="L159" s="70"/>
      <c r="M159" s="70"/>
      <c r="N159" s="70"/>
      <c r="O159" s="70"/>
      <c r="P159" s="70"/>
      <c r="Q159" s="70"/>
      <c r="R159" s="70"/>
      <c r="S159" s="70"/>
      <c r="T159" s="70"/>
      <c r="U159" s="70"/>
      <c r="V159" s="70"/>
      <c r="W159" s="70"/>
      <c r="X159" s="70"/>
      <c r="Y159" s="70"/>
      <c r="Z159" s="70"/>
      <c r="AA159" s="70"/>
      <c r="AB159" s="70"/>
      <c r="AC159" s="70"/>
      <c r="AD159" s="70"/>
      <c r="AE159" s="70"/>
      <c r="AF159" s="70"/>
      <c r="AG159" s="70"/>
      <c r="AH159" s="70"/>
      <c r="AI159" s="70"/>
      <c r="AJ159" s="70"/>
      <c r="AK159" s="70"/>
      <c r="AL159" s="70"/>
      <c r="AM159" s="70"/>
      <c r="AN159" s="70"/>
      <c r="AO159" s="70"/>
      <c r="AP159" s="70"/>
      <c r="AQ159" s="70"/>
      <c r="AR159" s="70"/>
      <c r="AS159" s="70"/>
      <c r="AT159" s="70"/>
      <c r="AU159" s="70"/>
      <c r="AV159" s="70"/>
      <c r="AW159" s="70"/>
      <c r="AX159" s="70"/>
      <c r="AY159" s="70"/>
      <c r="AZ159" s="70"/>
      <c r="BA159" s="70"/>
      <c r="BB159" s="70"/>
      <c r="BC159" s="70"/>
      <c r="BD159" s="70"/>
      <c r="BE159" s="70"/>
      <c r="BF159" s="70"/>
      <c r="BG159" s="70"/>
      <c r="BH159" s="70"/>
    </row>
    <row r="160" spans="1:60" x14ac:dyDescent="0.25">
      <c r="A160" s="70"/>
      <c r="B160" s="70"/>
      <c r="C160" s="70"/>
      <c r="D160" s="70"/>
      <c r="E160" s="70"/>
      <c r="F160" s="70"/>
      <c r="G160" s="70"/>
      <c r="H160" s="70"/>
      <c r="I160" s="70"/>
      <c r="J160" s="70"/>
      <c r="K160" s="70"/>
      <c r="L160" s="70"/>
      <c r="M160" s="70"/>
      <c r="N160" s="70"/>
      <c r="O160" s="70"/>
      <c r="P160" s="70"/>
      <c r="Q160" s="70"/>
      <c r="R160" s="70"/>
      <c r="S160" s="70"/>
      <c r="T160" s="70"/>
      <c r="U160" s="70"/>
      <c r="V160" s="70"/>
      <c r="W160" s="70"/>
      <c r="X160" s="70"/>
      <c r="Y160" s="70"/>
      <c r="Z160" s="70"/>
      <c r="AA160" s="70"/>
      <c r="AB160" s="70"/>
      <c r="AC160" s="70"/>
      <c r="AD160" s="70"/>
      <c r="AE160" s="70"/>
      <c r="AF160" s="70"/>
      <c r="AG160" s="70"/>
      <c r="AH160" s="70"/>
      <c r="AI160" s="70"/>
      <c r="AJ160" s="70"/>
      <c r="AK160" s="70"/>
      <c r="AL160" s="70"/>
      <c r="AM160" s="70"/>
      <c r="AN160" s="70"/>
      <c r="AO160" s="70"/>
      <c r="AP160" s="70"/>
      <c r="AQ160" s="70"/>
      <c r="AR160" s="70"/>
      <c r="AS160" s="70"/>
      <c r="AT160" s="70"/>
      <c r="AU160" s="70"/>
      <c r="AV160" s="70"/>
      <c r="AW160" s="70"/>
      <c r="AX160" s="70"/>
      <c r="AY160" s="70"/>
      <c r="AZ160" s="70"/>
      <c r="BA160" s="70"/>
      <c r="BB160" s="70"/>
      <c r="BC160" s="70"/>
      <c r="BD160" s="70"/>
      <c r="BE160" s="70"/>
      <c r="BF160" s="70"/>
      <c r="BG160" s="70"/>
      <c r="BH160" s="70"/>
    </row>
    <row r="161" spans="1:60" x14ac:dyDescent="0.25">
      <c r="A161" s="70"/>
      <c r="B161" s="70"/>
      <c r="C161" s="70"/>
      <c r="D161" s="70"/>
      <c r="E161" s="70"/>
      <c r="F161" s="70"/>
      <c r="G161" s="70"/>
      <c r="H161" s="70"/>
      <c r="I161" s="70"/>
      <c r="J161" s="70"/>
      <c r="K161" s="70"/>
      <c r="L161" s="70"/>
      <c r="M161" s="70"/>
      <c r="N161" s="70"/>
      <c r="O161" s="70"/>
      <c r="P161" s="70"/>
      <c r="Q161" s="70"/>
      <c r="R161" s="70"/>
      <c r="S161" s="70"/>
      <c r="T161" s="70"/>
      <c r="U161" s="70"/>
      <c r="V161" s="70"/>
      <c r="W161" s="70"/>
      <c r="X161" s="70"/>
      <c r="Y161" s="70"/>
      <c r="Z161" s="70"/>
      <c r="AA161" s="70"/>
      <c r="AB161" s="70"/>
      <c r="AC161" s="70"/>
      <c r="AD161" s="70"/>
      <c r="AE161" s="70"/>
      <c r="AF161" s="70"/>
      <c r="AG161" s="70"/>
      <c r="AH161" s="70"/>
      <c r="AI161" s="70"/>
      <c r="AJ161" s="70"/>
      <c r="AK161" s="70"/>
      <c r="AL161" s="70"/>
      <c r="AM161" s="70"/>
      <c r="AN161" s="70"/>
      <c r="AO161" s="70"/>
      <c r="AP161" s="70"/>
      <c r="AQ161" s="70"/>
      <c r="AR161" s="70"/>
      <c r="AS161" s="70"/>
      <c r="AT161" s="70"/>
      <c r="AU161" s="70"/>
      <c r="AV161" s="70"/>
      <c r="AW161" s="70"/>
      <c r="AX161" s="70"/>
      <c r="AY161" s="70"/>
      <c r="AZ161" s="70"/>
      <c r="BA161" s="70"/>
      <c r="BB161" s="70"/>
      <c r="BC161" s="70"/>
      <c r="BD161" s="70"/>
      <c r="BE161" s="70"/>
      <c r="BF161" s="70"/>
      <c r="BG161" s="70"/>
      <c r="BH161" s="70"/>
    </row>
    <row r="162" spans="1:60" x14ac:dyDescent="0.25">
      <c r="A162" s="70"/>
      <c r="B162" s="70"/>
      <c r="C162" s="70"/>
      <c r="D162" s="70"/>
      <c r="E162" s="70"/>
      <c r="F162" s="70"/>
      <c r="G162" s="70"/>
      <c r="H162" s="70"/>
      <c r="I162" s="70"/>
      <c r="J162" s="70"/>
      <c r="K162" s="70"/>
      <c r="L162" s="70"/>
      <c r="M162" s="70"/>
      <c r="N162" s="70"/>
      <c r="O162" s="70"/>
      <c r="P162" s="70"/>
      <c r="Q162" s="70"/>
      <c r="R162" s="70"/>
      <c r="S162" s="70"/>
      <c r="T162" s="70"/>
      <c r="U162" s="70"/>
      <c r="V162" s="70"/>
      <c r="W162" s="70"/>
      <c r="X162" s="70"/>
      <c r="Y162" s="70"/>
      <c r="Z162" s="70"/>
      <c r="AA162" s="70"/>
      <c r="AB162" s="70"/>
      <c r="AC162" s="70"/>
      <c r="AD162" s="70"/>
      <c r="AE162" s="70"/>
      <c r="AF162" s="70"/>
      <c r="AG162" s="70"/>
      <c r="AH162" s="70"/>
      <c r="AI162" s="70"/>
      <c r="AJ162" s="70"/>
      <c r="AK162" s="70"/>
      <c r="AL162" s="70"/>
      <c r="AM162" s="70"/>
      <c r="AN162" s="70"/>
      <c r="AO162" s="70"/>
      <c r="AP162" s="70"/>
      <c r="AQ162" s="70"/>
      <c r="AR162" s="70"/>
      <c r="AS162" s="70"/>
      <c r="AT162" s="70"/>
      <c r="AU162" s="70"/>
      <c r="AV162" s="70"/>
      <c r="AW162" s="70"/>
      <c r="AX162" s="70"/>
      <c r="AY162" s="70"/>
      <c r="AZ162" s="70"/>
      <c r="BA162" s="70"/>
      <c r="BB162" s="70"/>
      <c r="BC162" s="70"/>
      <c r="BD162" s="70"/>
      <c r="BE162" s="70"/>
      <c r="BF162" s="70"/>
      <c r="BG162" s="70"/>
      <c r="BH162" s="70"/>
    </row>
    <row r="163" spans="1:60" x14ac:dyDescent="0.25">
      <c r="A163" s="70"/>
      <c r="B163" s="70"/>
      <c r="C163" s="70"/>
      <c r="D163" s="70"/>
      <c r="E163" s="70"/>
      <c r="F163" s="70"/>
      <c r="G163" s="70"/>
      <c r="H163" s="70"/>
      <c r="I163" s="70"/>
      <c r="J163" s="70"/>
      <c r="K163" s="70"/>
      <c r="L163" s="70"/>
      <c r="M163" s="70"/>
      <c r="N163" s="70"/>
      <c r="O163" s="70"/>
      <c r="P163" s="70"/>
      <c r="Q163" s="70"/>
      <c r="R163" s="70"/>
      <c r="S163" s="70"/>
      <c r="T163" s="70"/>
      <c r="U163" s="70"/>
      <c r="V163" s="70"/>
      <c r="W163" s="70"/>
      <c r="X163" s="70"/>
      <c r="Y163" s="70"/>
      <c r="Z163" s="70"/>
      <c r="AA163" s="70"/>
      <c r="AB163" s="70"/>
      <c r="AC163" s="70"/>
      <c r="AD163" s="70"/>
      <c r="AE163" s="70"/>
      <c r="AF163" s="70"/>
      <c r="AG163" s="70"/>
      <c r="AH163" s="70"/>
      <c r="AI163" s="70"/>
      <c r="AJ163" s="70"/>
      <c r="AK163" s="70"/>
      <c r="AL163" s="70"/>
      <c r="AM163" s="70"/>
      <c r="AN163" s="70"/>
      <c r="AO163" s="70"/>
      <c r="AP163" s="70"/>
      <c r="AQ163" s="70"/>
      <c r="AR163" s="70"/>
      <c r="AS163" s="70"/>
      <c r="AT163" s="70"/>
      <c r="AU163" s="70"/>
      <c r="AV163" s="70"/>
      <c r="AW163" s="70"/>
      <c r="AX163" s="70"/>
      <c r="AY163" s="70"/>
      <c r="AZ163" s="70"/>
      <c r="BA163" s="70"/>
      <c r="BB163" s="70"/>
      <c r="BC163" s="70"/>
      <c r="BD163" s="70"/>
      <c r="BE163" s="70"/>
      <c r="BF163" s="70"/>
      <c r="BG163" s="70"/>
      <c r="BH163" s="70"/>
    </row>
    <row r="164" spans="1:60" x14ac:dyDescent="0.25">
      <c r="A164" s="70"/>
      <c r="B164" s="70"/>
      <c r="C164" s="70"/>
      <c r="D164" s="70"/>
      <c r="E164" s="70"/>
      <c r="F164" s="70"/>
      <c r="G164" s="70"/>
      <c r="H164" s="70"/>
      <c r="I164" s="70"/>
      <c r="J164" s="70"/>
      <c r="K164" s="70"/>
      <c r="L164" s="70"/>
      <c r="M164" s="70"/>
      <c r="N164" s="70"/>
      <c r="O164" s="70"/>
      <c r="P164" s="70"/>
      <c r="Q164" s="70"/>
      <c r="R164" s="70"/>
      <c r="S164" s="70"/>
      <c r="T164" s="70"/>
      <c r="U164" s="70"/>
      <c r="V164" s="70"/>
      <c r="W164" s="70"/>
      <c r="X164" s="70"/>
      <c r="Y164" s="70"/>
      <c r="Z164" s="70"/>
      <c r="AA164" s="70"/>
      <c r="AB164" s="70"/>
      <c r="AC164" s="70"/>
      <c r="AD164" s="70"/>
      <c r="AE164" s="70"/>
      <c r="AF164" s="70"/>
      <c r="AG164" s="70"/>
      <c r="AH164" s="70"/>
      <c r="AI164" s="70"/>
      <c r="AJ164" s="70"/>
      <c r="AK164" s="70"/>
      <c r="AL164" s="70"/>
      <c r="AM164" s="70"/>
      <c r="AN164" s="70"/>
      <c r="AO164" s="70"/>
      <c r="AP164" s="70"/>
      <c r="AQ164" s="70"/>
      <c r="AR164" s="70"/>
      <c r="AS164" s="70"/>
      <c r="AT164" s="70"/>
      <c r="AU164" s="70"/>
      <c r="AV164" s="70"/>
      <c r="AW164" s="70"/>
      <c r="AX164" s="70"/>
      <c r="AY164" s="70"/>
      <c r="AZ164" s="70"/>
      <c r="BA164" s="70"/>
      <c r="BB164" s="70"/>
      <c r="BC164" s="70"/>
      <c r="BD164" s="70"/>
      <c r="BE164" s="70"/>
      <c r="BF164" s="70"/>
      <c r="BG164" s="70"/>
      <c r="BH164" s="70"/>
    </row>
    <row r="165" spans="1:60" x14ac:dyDescent="0.25">
      <c r="A165" s="70"/>
      <c r="B165" s="70"/>
      <c r="C165" s="70"/>
      <c r="D165" s="70"/>
      <c r="E165" s="70"/>
      <c r="F165" s="70"/>
      <c r="G165" s="70"/>
      <c r="H165" s="70"/>
      <c r="I165" s="70"/>
      <c r="J165" s="70"/>
      <c r="K165" s="70"/>
      <c r="L165" s="70"/>
      <c r="M165" s="70"/>
      <c r="N165" s="70"/>
      <c r="O165" s="70"/>
      <c r="P165" s="70"/>
      <c r="Q165" s="70"/>
      <c r="R165" s="70"/>
      <c r="S165" s="70"/>
      <c r="T165" s="70"/>
      <c r="U165" s="70"/>
      <c r="V165" s="70"/>
      <c r="W165" s="70"/>
      <c r="X165" s="70"/>
      <c r="Y165" s="70"/>
      <c r="Z165" s="70"/>
      <c r="AA165" s="70"/>
      <c r="AB165" s="70"/>
      <c r="AC165" s="70"/>
      <c r="AD165" s="70"/>
      <c r="AE165" s="70"/>
      <c r="AF165" s="70"/>
      <c r="AG165" s="70"/>
      <c r="AH165" s="70"/>
      <c r="AI165" s="70"/>
      <c r="AJ165" s="70"/>
      <c r="AK165" s="70"/>
      <c r="AL165" s="70"/>
      <c r="AM165" s="70"/>
      <c r="AN165" s="70"/>
      <c r="AO165" s="70"/>
      <c r="AP165" s="70"/>
      <c r="AQ165" s="70"/>
      <c r="AR165" s="70"/>
      <c r="AS165" s="70"/>
      <c r="AT165" s="70"/>
      <c r="AU165" s="70"/>
      <c r="AV165" s="70"/>
      <c r="AW165" s="70"/>
      <c r="AX165" s="70"/>
      <c r="AY165" s="70"/>
      <c r="AZ165" s="70"/>
      <c r="BA165" s="70"/>
      <c r="BB165" s="70"/>
      <c r="BC165" s="70"/>
      <c r="BD165" s="70"/>
      <c r="BE165" s="70"/>
      <c r="BF165" s="70"/>
      <c r="BG165" s="70"/>
      <c r="BH165" s="70"/>
    </row>
    <row r="166" spans="1:60" x14ac:dyDescent="0.25">
      <c r="A166" s="70"/>
      <c r="B166" s="70"/>
      <c r="C166" s="70"/>
      <c r="D166" s="70"/>
      <c r="E166" s="70"/>
      <c r="F166" s="70"/>
      <c r="G166" s="70"/>
      <c r="H166" s="70"/>
      <c r="I166" s="70"/>
      <c r="J166" s="70"/>
      <c r="K166" s="70"/>
      <c r="L166" s="70"/>
      <c r="M166" s="70"/>
      <c r="N166" s="70"/>
      <c r="O166" s="70"/>
      <c r="P166" s="70"/>
      <c r="Q166" s="70"/>
      <c r="R166" s="70"/>
      <c r="S166" s="70"/>
      <c r="T166" s="70"/>
      <c r="U166" s="70"/>
      <c r="V166" s="70"/>
      <c r="W166" s="70"/>
      <c r="X166" s="70"/>
      <c r="Y166" s="70"/>
      <c r="Z166" s="70"/>
      <c r="AA166" s="70"/>
      <c r="AB166" s="70"/>
      <c r="AC166" s="70"/>
      <c r="AD166" s="70"/>
      <c r="AE166" s="70"/>
      <c r="AF166" s="70"/>
      <c r="AG166" s="70"/>
      <c r="AH166" s="70"/>
      <c r="AI166" s="70"/>
      <c r="AJ166" s="70"/>
      <c r="AK166" s="70"/>
      <c r="AL166" s="70"/>
      <c r="AM166" s="70"/>
      <c r="AN166" s="70"/>
      <c r="AO166" s="70"/>
      <c r="AP166" s="70"/>
      <c r="AQ166" s="70"/>
      <c r="AR166" s="70"/>
      <c r="AS166" s="70"/>
      <c r="AT166" s="70"/>
      <c r="AU166" s="70"/>
      <c r="AV166" s="70"/>
      <c r="AW166" s="70"/>
      <c r="AX166" s="70"/>
      <c r="AY166" s="70"/>
      <c r="AZ166" s="70"/>
      <c r="BA166" s="70"/>
      <c r="BB166" s="70"/>
      <c r="BC166" s="70"/>
      <c r="BD166" s="70"/>
      <c r="BE166" s="70"/>
      <c r="BF166" s="70"/>
      <c r="BG166" s="70"/>
      <c r="BH166" s="70"/>
    </row>
    <row r="167" spans="1:60" x14ac:dyDescent="0.25">
      <c r="A167" s="70"/>
      <c r="B167" s="70"/>
      <c r="C167" s="70"/>
      <c r="D167" s="70"/>
      <c r="E167" s="70"/>
      <c r="F167" s="70"/>
      <c r="G167" s="70"/>
      <c r="H167" s="70"/>
      <c r="I167" s="70"/>
      <c r="J167" s="70"/>
      <c r="K167" s="70"/>
      <c r="L167" s="70"/>
      <c r="M167" s="70"/>
      <c r="N167" s="70"/>
      <c r="O167" s="70"/>
      <c r="P167" s="70"/>
      <c r="Q167" s="70"/>
      <c r="R167" s="70"/>
      <c r="S167" s="70"/>
      <c r="T167" s="70"/>
      <c r="U167" s="70"/>
      <c r="V167" s="70"/>
      <c r="W167" s="70"/>
      <c r="X167" s="70"/>
      <c r="Y167" s="70"/>
      <c r="Z167" s="70"/>
      <c r="AA167" s="70"/>
      <c r="AB167" s="70"/>
      <c r="AC167" s="70"/>
      <c r="AD167" s="70"/>
      <c r="AE167" s="70"/>
      <c r="AF167" s="70"/>
      <c r="AG167" s="70"/>
      <c r="AH167" s="70"/>
      <c r="AI167" s="70"/>
      <c r="AJ167" s="70"/>
      <c r="AK167" s="70"/>
      <c r="AL167" s="70"/>
      <c r="AM167" s="70"/>
      <c r="AN167" s="70"/>
      <c r="AO167" s="70"/>
      <c r="AP167" s="70"/>
      <c r="AQ167" s="70"/>
      <c r="AR167" s="70"/>
      <c r="AS167" s="70"/>
      <c r="AT167" s="70"/>
      <c r="AU167" s="70"/>
      <c r="AV167" s="70"/>
      <c r="AW167" s="70"/>
      <c r="AX167" s="70"/>
      <c r="AY167" s="70"/>
      <c r="AZ167" s="70"/>
      <c r="BA167" s="70"/>
      <c r="BB167" s="70"/>
      <c r="BC167" s="70"/>
      <c r="BD167" s="70"/>
      <c r="BE167" s="70"/>
      <c r="BF167" s="70"/>
      <c r="BG167" s="70"/>
      <c r="BH167" s="70"/>
    </row>
    <row r="168" spans="1:60" x14ac:dyDescent="0.25">
      <c r="A168" s="70"/>
      <c r="B168" s="70"/>
      <c r="C168" s="70"/>
      <c r="D168" s="70"/>
      <c r="E168" s="70"/>
      <c r="F168" s="70"/>
      <c r="G168" s="70"/>
      <c r="H168" s="70"/>
      <c r="I168" s="70"/>
      <c r="J168" s="70"/>
      <c r="K168" s="70"/>
      <c r="L168" s="70"/>
      <c r="M168" s="70"/>
      <c r="N168" s="70"/>
      <c r="O168" s="70"/>
      <c r="P168" s="70"/>
      <c r="Q168" s="70"/>
      <c r="R168" s="70"/>
      <c r="S168" s="70"/>
      <c r="T168" s="70"/>
      <c r="U168" s="70"/>
      <c r="V168" s="70"/>
      <c r="W168" s="70"/>
      <c r="X168" s="70"/>
      <c r="Y168" s="70"/>
      <c r="Z168" s="70"/>
      <c r="AA168" s="70"/>
      <c r="AB168" s="70"/>
      <c r="AC168" s="70"/>
      <c r="AD168" s="70"/>
      <c r="AE168" s="70"/>
      <c r="AF168" s="70"/>
      <c r="AG168" s="70"/>
      <c r="AH168" s="70"/>
      <c r="AI168" s="70"/>
      <c r="AJ168" s="70"/>
      <c r="AK168" s="70"/>
      <c r="AL168" s="70"/>
      <c r="AM168" s="70"/>
      <c r="AN168" s="70"/>
      <c r="AO168" s="70"/>
      <c r="AP168" s="70"/>
      <c r="AQ168" s="70"/>
      <c r="AR168" s="70"/>
      <c r="AS168" s="70"/>
      <c r="AT168" s="70"/>
      <c r="AU168" s="70"/>
      <c r="AV168" s="70"/>
      <c r="AW168" s="70"/>
      <c r="AX168" s="70"/>
      <c r="AY168" s="70"/>
      <c r="AZ168" s="70"/>
      <c r="BA168" s="70"/>
      <c r="BB168" s="70"/>
      <c r="BC168" s="70"/>
      <c r="BD168" s="70"/>
      <c r="BE168" s="70"/>
      <c r="BF168" s="70"/>
      <c r="BG168" s="70"/>
      <c r="BH168" s="70"/>
    </row>
    <row r="169" spans="1:60" x14ac:dyDescent="0.25">
      <c r="A169" s="70"/>
      <c r="B169" s="70"/>
      <c r="C169" s="70"/>
      <c r="D169" s="70"/>
      <c r="E169" s="70"/>
      <c r="F169" s="70"/>
      <c r="G169" s="70"/>
      <c r="H169" s="70"/>
      <c r="I169" s="70"/>
      <c r="J169" s="70"/>
      <c r="K169" s="70"/>
      <c r="L169" s="70"/>
      <c r="M169" s="70"/>
      <c r="N169" s="70"/>
      <c r="O169" s="70"/>
      <c r="P169" s="70"/>
      <c r="Q169" s="70"/>
      <c r="R169" s="70"/>
      <c r="S169" s="70"/>
      <c r="T169" s="70"/>
      <c r="U169" s="70"/>
      <c r="V169" s="70"/>
      <c r="W169" s="70"/>
      <c r="X169" s="70"/>
      <c r="Y169" s="70"/>
      <c r="Z169" s="70"/>
      <c r="AA169" s="70"/>
      <c r="AB169" s="70"/>
      <c r="AC169" s="70"/>
      <c r="AD169" s="70"/>
      <c r="AE169" s="70"/>
      <c r="AF169" s="70"/>
      <c r="AG169" s="70"/>
      <c r="AH169" s="70"/>
      <c r="AI169" s="70"/>
      <c r="AJ169" s="70"/>
      <c r="AK169" s="70"/>
      <c r="AL169" s="70"/>
      <c r="AM169" s="70"/>
      <c r="AN169" s="70"/>
      <c r="AO169" s="70"/>
      <c r="AP169" s="70"/>
      <c r="AQ169" s="70"/>
      <c r="AR169" s="70"/>
      <c r="AS169" s="70"/>
      <c r="AT169" s="70"/>
      <c r="AU169" s="70"/>
      <c r="AV169" s="70"/>
      <c r="AW169" s="70"/>
      <c r="AX169" s="70"/>
      <c r="AY169" s="70"/>
      <c r="AZ169" s="70"/>
      <c r="BA169" s="70"/>
      <c r="BB169" s="70"/>
      <c r="BC169" s="70"/>
      <c r="BD169" s="70"/>
      <c r="BE169" s="70"/>
      <c r="BF169" s="70"/>
      <c r="BG169" s="70"/>
      <c r="BH169" s="70"/>
    </row>
    <row r="170" spans="1:60" x14ac:dyDescent="0.25">
      <c r="A170" s="70"/>
      <c r="B170" s="70"/>
      <c r="C170" s="70"/>
      <c r="D170" s="70"/>
      <c r="E170" s="70"/>
      <c r="F170" s="70"/>
      <c r="G170" s="70"/>
      <c r="H170" s="70"/>
      <c r="I170" s="70"/>
      <c r="J170" s="70"/>
      <c r="K170" s="70"/>
      <c r="L170" s="70"/>
      <c r="M170" s="70"/>
      <c r="N170" s="70"/>
      <c r="O170" s="70"/>
      <c r="P170" s="70"/>
      <c r="Q170" s="70"/>
      <c r="R170" s="70"/>
      <c r="S170" s="70"/>
      <c r="T170" s="70"/>
      <c r="U170" s="70"/>
      <c r="V170" s="70"/>
      <c r="W170" s="70"/>
      <c r="X170" s="70"/>
      <c r="Y170" s="70"/>
      <c r="Z170" s="70"/>
      <c r="AA170" s="70"/>
      <c r="AB170" s="70"/>
      <c r="AC170" s="70"/>
      <c r="AD170" s="70"/>
      <c r="AE170" s="70"/>
      <c r="AF170" s="70"/>
      <c r="AG170" s="70"/>
      <c r="AH170" s="70"/>
      <c r="AI170" s="70"/>
      <c r="AJ170" s="70"/>
      <c r="AK170" s="70"/>
      <c r="AL170" s="70"/>
      <c r="AM170" s="70"/>
      <c r="AN170" s="70"/>
      <c r="AO170" s="70"/>
      <c r="AP170" s="70"/>
      <c r="AQ170" s="70"/>
      <c r="AR170" s="70"/>
      <c r="AS170" s="70"/>
      <c r="AT170" s="70"/>
      <c r="AU170" s="70"/>
      <c r="AV170" s="70"/>
      <c r="AW170" s="70"/>
      <c r="AX170" s="70"/>
      <c r="AY170" s="70"/>
      <c r="AZ170" s="70"/>
      <c r="BA170" s="70"/>
      <c r="BB170" s="70"/>
      <c r="BC170" s="70"/>
      <c r="BD170" s="70"/>
      <c r="BE170" s="70"/>
      <c r="BF170" s="70"/>
      <c r="BG170" s="70"/>
      <c r="BH170" s="70"/>
    </row>
    <row r="171" spans="1:60" x14ac:dyDescent="0.25">
      <c r="A171" s="70"/>
      <c r="B171" s="70"/>
      <c r="C171" s="70"/>
      <c r="D171" s="70"/>
      <c r="E171" s="70"/>
      <c r="F171" s="70"/>
      <c r="G171" s="70"/>
      <c r="H171" s="70"/>
      <c r="I171" s="70"/>
      <c r="J171" s="70"/>
      <c r="K171" s="70"/>
      <c r="L171" s="70"/>
      <c r="M171" s="70"/>
      <c r="N171" s="70"/>
      <c r="O171" s="70"/>
      <c r="P171" s="70"/>
      <c r="Q171" s="70"/>
      <c r="R171" s="70"/>
      <c r="S171" s="70"/>
      <c r="T171" s="70"/>
      <c r="U171" s="70"/>
      <c r="V171" s="70"/>
      <c r="W171" s="70"/>
      <c r="X171" s="70"/>
      <c r="Y171" s="70"/>
      <c r="Z171" s="70"/>
      <c r="AA171" s="70"/>
      <c r="AB171" s="70"/>
      <c r="AC171" s="70"/>
      <c r="AD171" s="70"/>
      <c r="AE171" s="70"/>
      <c r="AF171" s="70"/>
      <c r="AG171" s="70"/>
      <c r="AH171" s="70"/>
      <c r="AI171" s="70"/>
      <c r="AJ171" s="70"/>
      <c r="AK171" s="70"/>
      <c r="AL171" s="70"/>
      <c r="AM171" s="70"/>
      <c r="AN171" s="70"/>
      <c r="AO171" s="70"/>
      <c r="AP171" s="70"/>
      <c r="AQ171" s="70"/>
      <c r="AR171" s="70"/>
      <c r="AS171" s="70"/>
      <c r="AT171" s="70"/>
      <c r="AU171" s="70"/>
      <c r="AV171" s="70"/>
      <c r="AW171" s="70"/>
      <c r="AX171" s="70"/>
      <c r="AY171" s="70"/>
      <c r="AZ171" s="70"/>
      <c r="BA171" s="70"/>
      <c r="BB171" s="70"/>
      <c r="BC171" s="70"/>
      <c r="BD171" s="70"/>
      <c r="BE171" s="70"/>
      <c r="BF171" s="70"/>
      <c r="BG171" s="70"/>
      <c r="BH171" s="70"/>
    </row>
    <row r="172" spans="1:60" x14ac:dyDescent="0.25">
      <c r="A172" s="70"/>
      <c r="B172" s="70"/>
      <c r="C172" s="70"/>
      <c r="D172" s="70"/>
      <c r="E172" s="70"/>
      <c r="F172" s="70"/>
      <c r="G172" s="70"/>
      <c r="H172" s="70"/>
      <c r="I172" s="70"/>
      <c r="J172" s="70"/>
      <c r="K172" s="70"/>
      <c r="L172" s="70"/>
      <c r="M172" s="70"/>
      <c r="N172" s="70"/>
      <c r="O172" s="70"/>
      <c r="P172" s="70"/>
      <c r="Q172" s="70"/>
      <c r="R172" s="70"/>
      <c r="S172" s="70"/>
      <c r="T172" s="70"/>
      <c r="U172" s="70"/>
      <c r="V172" s="70"/>
      <c r="W172" s="70"/>
      <c r="X172" s="70"/>
      <c r="Y172" s="70"/>
      <c r="Z172" s="70"/>
      <c r="AA172" s="70"/>
      <c r="AB172" s="70"/>
      <c r="AC172" s="70"/>
      <c r="AD172" s="70"/>
      <c r="AE172" s="70"/>
      <c r="AF172" s="70"/>
      <c r="AG172" s="70"/>
      <c r="AH172" s="70"/>
      <c r="AI172" s="70"/>
      <c r="AJ172" s="70"/>
      <c r="AK172" s="70"/>
      <c r="AL172" s="70"/>
      <c r="AM172" s="70"/>
      <c r="AN172" s="70"/>
      <c r="AO172" s="70"/>
      <c r="AP172" s="70"/>
      <c r="AQ172" s="70"/>
      <c r="AR172" s="70"/>
      <c r="AS172" s="70"/>
      <c r="AT172" s="70"/>
      <c r="AU172" s="70"/>
      <c r="AV172" s="70"/>
      <c r="AW172" s="70"/>
      <c r="AX172" s="70"/>
      <c r="AY172" s="70"/>
      <c r="AZ172" s="70"/>
      <c r="BA172" s="70"/>
      <c r="BB172" s="70"/>
      <c r="BC172" s="70"/>
      <c r="BD172" s="70"/>
      <c r="BE172" s="70"/>
      <c r="BF172" s="70"/>
      <c r="BG172" s="70"/>
      <c r="BH172" s="70"/>
    </row>
    <row r="173" spans="1:60" x14ac:dyDescent="0.25">
      <c r="A173" s="70"/>
      <c r="B173" s="70"/>
      <c r="C173" s="70"/>
      <c r="D173" s="70"/>
      <c r="E173" s="70"/>
      <c r="F173" s="70"/>
      <c r="G173" s="70"/>
      <c r="H173" s="70"/>
      <c r="I173" s="70"/>
      <c r="J173" s="70"/>
      <c r="K173" s="70"/>
      <c r="L173" s="70"/>
      <c r="M173" s="70"/>
      <c r="N173" s="70"/>
      <c r="O173" s="70"/>
      <c r="P173" s="70"/>
      <c r="Q173" s="70"/>
      <c r="R173" s="70"/>
      <c r="S173" s="70"/>
      <c r="T173" s="70"/>
      <c r="U173" s="70"/>
      <c r="V173" s="70"/>
      <c r="W173" s="70"/>
      <c r="X173" s="70"/>
      <c r="Y173" s="70"/>
      <c r="Z173" s="70"/>
      <c r="AA173" s="70"/>
      <c r="AB173" s="70"/>
      <c r="AC173" s="70"/>
      <c r="AD173" s="70"/>
      <c r="AE173" s="70"/>
      <c r="AF173" s="70"/>
      <c r="AG173" s="70"/>
      <c r="AH173" s="70"/>
      <c r="AI173" s="70"/>
      <c r="AJ173" s="70"/>
      <c r="AK173" s="70"/>
      <c r="AL173" s="70"/>
      <c r="AM173" s="70"/>
      <c r="AN173" s="70"/>
      <c r="AO173" s="70"/>
      <c r="AP173" s="70"/>
      <c r="AQ173" s="70"/>
      <c r="AR173" s="70"/>
      <c r="AS173" s="70"/>
      <c r="AT173" s="70"/>
      <c r="AU173" s="70"/>
      <c r="AV173" s="70"/>
      <c r="AW173" s="70"/>
      <c r="AX173" s="70"/>
      <c r="AY173" s="70"/>
      <c r="AZ173" s="70"/>
      <c r="BA173" s="70"/>
      <c r="BB173" s="70"/>
      <c r="BC173" s="70"/>
      <c r="BD173" s="70"/>
      <c r="BE173" s="70"/>
      <c r="BF173" s="70"/>
      <c r="BG173" s="70"/>
      <c r="BH173" s="70"/>
    </row>
    <row r="174" spans="1:60" x14ac:dyDescent="0.25">
      <c r="A174" s="70"/>
      <c r="B174" s="70"/>
      <c r="C174" s="70"/>
      <c r="D174" s="70"/>
      <c r="E174" s="70"/>
      <c r="F174" s="70"/>
      <c r="G174" s="70"/>
      <c r="H174" s="70"/>
      <c r="I174" s="70"/>
      <c r="J174" s="70"/>
      <c r="K174" s="70"/>
      <c r="L174" s="70"/>
      <c r="M174" s="70"/>
      <c r="N174" s="70"/>
      <c r="O174" s="70"/>
      <c r="P174" s="70"/>
      <c r="Q174" s="70"/>
      <c r="R174" s="70"/>
      <c r="S174" s="70"/>
      <c r="T174" s="70"/>
      <c r="U174" s="70"/>
      <c r="V174" s="70"/>
      <c r="W174" s="70"/>
      <c r="X174" s="70"/>
      <c r="Y174" s="70"/>
      <c r="Z174" s="70"/>
      <c r="AA174" s="70"/>
      <c r="AB174" s="70"/>
      <c r="AC174" s="70"/>
      <c r="AD174" s="70"/>
      <c r="AE174" s="70"/>
      <c r="AF174" s="70"/>
      <c r="AG174" s="70"/>
      <c r="AH174" s="70"/>
      <c r="AI174" s="70"/>
      <c r="AJ174" s="70"/>
      <c r="AK174" s="70"/>
      <c r="AL174" s="70"/>
      <c r="AM174" s="70"/>
      <c r="AN174" s="70"/>
      <c r="AO174" s="70"/>
      <c r="AP174" s="70"/>
      <c r="AQ174" s="70"/>
      <c r="AR174" s="70"/>
      <c r="AS174" s="70"/>
      <c r="AT174" s="70"/>
      <c r="AU174" s="70"/>
      <c r="AV174" s="70"/>
      <c r="AW174" s="70"/>
      <c r="AX174" s="70"/>
      <c r="AY174" s="70"/>
      <c r="AZ174" s="70"/>
      <c r="BA174" s="70"/>
      <c r="BB174" s="70"/>
      <c r="BC174" s="70"/>
      <c r="BD174" s="70"/>
      <c r="BE174" s="70"/>
      <c r="BF174" s="70"/>
      <c r="BG174" s="70"/>
      <c r="BH174" s="70"/>
    </row>
    <row r="175" spans="1:60" x14ac:dyDescent="0.25">
      <c r="A175" s="70"/>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0"/>
      <c r="AB175" s="70"/>
      <c r="AC175" s="70"/>
      <c r="AD175" s="70"/>
      <c r="AE175" s="70"/>
      <c r="AF175" s="70"/>
      <c r="AG175" s="70"/>
      <c r="AH175" s="70"/>
      <c r="AI175" s="70"/>
      <c r="AJ175" s="70"/>
      <c r="AK175" s="70"/>
      <c r="AL175" s="70"/>
      <c r="AM175" s="70"/>
      <c r="AN175" s="70"/>
      <c r="AO175" s="70"/>
      <c r="AP175" s="70"/>
      <c r="AQ175" s="70"/>
      <c r="AR175" s="70"/>
      <c r="AS175" s="70"/>
      <c r="AT175" s="70"/>
      <c r="AU175" s="70"/>
      <c r="AV175" s="70"/>
      <c r="AW175" s="70"/>
      <c r="AX175" s="70"/>
      <c r="AY175" s="70"/>
      <c r="AZ175" s="70"/>
      <c r="BA175" s="70"/>
      <c r="BB175" s="70"/>
      <c r="BC175" s="70"/>
      <c r="BD175" s="70"/>
      <c r="BE175" s="70"/>
      <c r="BF175" s="70"/>
      <c r="BG175" s="70"/>
      <c r="BH175" s="70"/>
    </row>
    <row r="176" spans="1:60" x14ac:dyDescent="0.25">
      <c r="A176" s="70"/>
      <c r="B176" s="70"/>
      <c r="C176" s="70"/>
      <c r="D176" s="70"/>
      <c r="E176" s="70"/>
      <c r="F176" s="70"/>
      <c r="G176" s="70"/>
      <c r="H176" s="70"/>
      <c r="I176" s="70"/>
      <c r="J176" s="70"/>
      <c r="K176" s="70"/>
      <c r="L176" s="70"/>
      <c r="M176" s="70"/>
      <c r="N176" s="70"/>
      <c r="O176" s="70"/>
      <c r="P176" s="70"/>
      <c r="Q176" s="70"/>
      <c r="R176" s="70"/>
      <c r="S176" s="70"/>
      <c r="T176" s="70"/>
      <c r="U176" s="70"/>
      <c r="V176" s="70"/>
      <c r="W176" s="70"/>
      <c r="X176" s="70"/>
      <c r="Y176" s="70"/>
      <c r="Z176" s="70"/>
      <c r="AA176" s="70"/>
      <c r="AB176" s="70"/>
      <c r="AC176" s="70"/>
      <c r="AD176" s="70"/>
      <c r="AE176" s="70"/>
      <c r="AF176" s="70"/>
      <c r="AG176" s="70"/>
      <c r="AH176" s="70"/>
      <c r="AI176" s="70"/>
      <c r="AJ176" s="70"/>
      <c r="AK176" s="70"/>
      <c r="AL176" s="70"/>
      <c r="AM176" s="70"/>
      <c r="AN176" s="70"/>
      <c r="AO176" s="70"/>
      <c r="AP176" s="70"/>
      <c r="AQ176" s="70"/>
      <c r="AR176" s="70"/>
      <c r="AS176" s="70"/>
      <c r="AT176" s="70"/>
      <c r="AU176" s="70"/>
      <c r="AV176" s="70"/>
      <c r="AW176" s="70"/>
      <c r="AX176" s="70"/>
      <c r="AY176" s="70"/>
      <c r="AZ176" s="70"/>
      <c r="BA176" s="70"/>
      <c r="BB176" s="70"/>
      <c r="BC176" s="70"/>
      <c r="BD176" s="70"/>
      <c r="BE176" s="70"/>
      <c r="BF176" s="70"/>
      <c r="BG176" s="70"/>
      <c r="BH176" s="70"/>
    </row>
    <row r="177" spans="1:60" x14ac:dyDescent="0.25">
      <c r="A177" s="70"/>
      <c r="B177" s="70"/>
      <c r="C177" s="70"/>
      <c r="D177" s="70"/>
      <c r="E177" s="70"/>
      <c r="F177" s="70"/>
      <c r="G177" s="70"/>
      <c r="H177" s="70"/>
      <c r="I177" s="70"/>
      <c r="J177" s="70"/>
      <c r="K177" s="70"/>
      <c r="L177" s="70"/>
      <c r="M177" s="70"/>
      <c r="N177" s="70"/>
      <c r="O177" s="70"/>
      <c r="P177" s="70"/>
      <c r="Q177" s="70"/>
      <c r="R177" s="70"/>
      <c r="S177" s="70"/>
      <c r="T177" s="70"/>
      <c r="U177" s="70"/>
      <c r="V177" s="70"/>
      <c r="W177" s="70"/>
      <c r="X177" s="70"/>
      <c r="Y177" s="70"/>
      <c r="Z177" s="70"/>
      <c r="AA177" s="70"/>
      <c r="AB177" s="70"/>
      <c r="AC177" s="70"/>
      <c r="AD177" s="70"/>
      <c r="AE177" s="70"/>
      <c r="AF177" s="70"/>
      <c r="AG177" s="70"/>
      <c r="AH177" s="70"/>
      <c r="AI177" s="70"/>
      <c r="AJ177" s="70"/>
      <c r="AK177" s="70"/>
      <c r="AL177" s="70"/>
      <c r="AM177" s="70"/>
      <c r="AN177" s="70"/>
      <c r="AO177" s="70"/>
      <c r="AP177" s="70"/>
      <c r="AQ177" s="70"/>
      <c r="AR177" s="70"/>
      <c r="AS177" s="70"/>
      <c r="AT177" s="70"/>
      <c r="AU177" s="70"/>
      <c r="AV177" s="70"/>
      <c r="AW177" s="70"/>
      <c r="AX177" s="70"/>
      <c r="AY177" s="70"/>
      <c r="AZ177" s="70"/>
      <c r="BA177" s="70"/>
      <c r="BB177" s="70"/>
      <c r="BC177" s="70"/>
      <c r="BD177" s="70"/>
      <c r="BE177" s="70"/>
      <c r="BF177" s="70"/>
      <c r="BG177" s="70"/>
      <c r="BH177" s="70"/>
    </row>
    <row r="178" spans="1:60" x14ac:dyDescent="0.25">
      <c r="A178" s="70"/>
      <c r="B178" s="70"/>
      <c r="C178" s="70"/>
      <c r="D178" s="70"/>
      <c r="E178" s="70"/>
      <c r="F178" s="70"/>
      <c r="G178" s="70"/>
      <c r="H178" s="70"/>
      <c r="I178" s="70"/>
      <c r="J178" s="70"/>
      <c r="K178" s="70"/>
      <c r="L178" s="70"/>
      <c r="M178" s="70"/>
      <c r="N178" s="70"/>
      <c r="O178" s="70"/>
      <c r="P178" s="70"/>
      <c r="Q178" s="70"/>
      <c r="R178" s="70"/>
      <c r="S178" s="70"/>
      <c r="T178" s="70"/>
      <c r="U178" s="70"/>
      <c r="V178" s="70"/>
      <c r="W178" s="70"/>
      <c r="X178" s="70"/>
      <c r="Y178" s="70"/>
      <c r="Z178" s="70"/>
      <c r="AA178" s="70"/>
      <c r="AB178" s="70"/>
      <c r="AC178" s="70"/>
      <c r="AD178" s="70"/>
      <c r="AE178" s="70"/>
      <c r="AF178" s="70"/>
      <c r="AG178" s="70"/>
      <c r="AH178" s="70"/>
      <c r="AI178" s="70"/>
      <c r="AJ178" s="70"/>
      <c r="AK178" s="70"/>
      <c r="AL178" s="70"/>
      <c r="AM178" s="70"/>
      <c r="AN178" s="70"/>
      <c r="AO178" s="70"/>
      <c r="AP178" s="70"/>
      <c r="AQ178" s="70"/>
      <c r="AR178" s="70"/>
      <c r="AS178" s="70"/>
      <c r="AT178" s="70"/>
      <c r="AU178" s="70"/>
      <c r="AV178" s="70"/>
      <c r="AW178" s="70"/>
      <c r="AX178" s="70"/>
      <c r="AY178" s="70"/>
      <c r="AZ178" s="70"/>
      <c r="BA178" s="70"/>
      <c r="BB178" s="70"/>
      <c r="BC178" s="70"/>
      <c r="BD178" s="70"/>
      <c r="BE178" s="70"/>
      <c r="BF178" s="70"/>
      <c r="BG178" s="70"/>
      <c r="BH178" s="70"/>
    </row>
    <row r="179" spans="1:60" x14ac:dyDescent="0.25">
      <c r="A179" s="70"/>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0"/>
      <c r="AB179" s="70"/>
      <c r="AC179" s="70"/>
      <c r="AD179" s="70"/>
      <c r="AE179" s="70"/>
      <c r="AF179" s="70"/>
      <c r="AG179" s="70"/>
      <c r="AH179" s="70"/>
      <c r="AI179" s="70"/>
      <c r="AJ179" s="70"/>
      <c r="AK179" s="70"/>
      <c r="AL179" s="70"/>
      <c r="AM179" s="70"/>
      <c r="AN179" s="70"/>
      <c r="AO179" s="70"/>
      <c r="AP179" s="70"/>
      <c r="AQ179" s="70"/>
      <c r="AR179" s="70"/>
      <c r="AS179" s="70"/>
      <c r="AT179" s="70"/>
      <c r="AU179" s="70"/>
      <c r="AV179" s="70"/>
      <c r="AW179" s="70"/>
      <c r="AX179" s="70"/>
      <c r="AY179" s="70"/>
      <c r="AZ179" s="70"/>
      <c r="BA179" s="70"/>
      <c r="BB179" s="70"/>
      <c r="BC179" s="70"/>
      <c r="BD179" s="70"/>
      <c r="BE179" s="70"/>
      <c r="BF179" s="70"/>
      <c r="BG179" s="70"/>
      <c r="BH179" s="70"/>
    </row>
    <row r="180" spans="1:60" x14ac:dyDescent="0.25">
      <c r="A180" s="70"/>
      <c r="B180" s="70"/>
      <c r="C180" s="70"/>
      <c r="D180" s="70"/>
      <c r="E180" s="70"/>
      <c r="F180" s="70"/>
      <c r="G180" s="70"/>
      <c r="H180" s="70"/>
      <c r="I180" s="70"/>
      <c r="J180" s="70"/>
      <c r="K180" s="70"/>
      <c r="L180" s="70"/>
      <c r="M180" s="70"/>
      <c r="N180" s="70"/>
      <c r="O180" s="70"/>
      <c r="P180" s="70"/>
      <c r="Q180" s="70"/>
      <c r="R180" s="70"/>
      <c r="S180" s="70"/>
      <c r="T180" s="70"/>
      <c r="U180" s="70"/>
      <c r="V180" s="70"/>
      <c r="W180" s="70"/>
      <c r="X180" s="70"/>
      <c r="Y180" s="70"/>
      <c r="Z180" s="70"/>
      <c r="AA180" s="70"/>
      <c r="AB180" s="70"/>
      <c r="AC180" s="70"/>
      <c r="AD180" s="70"/>
      <c r="AE180" s="70"/>
      <c r="AF180" s="70"/>
      <c r="AG180" s="70"/>
      <c r="AH180" s="70"/>
      <c r="AI180" s="70"/>
      <c r="AJ180" s="70"/>
      <c r="AK180" s="70"/>
      <c r="AL180" s="70"/>
      <c r="AM180" s="70"/>
      <c r="AN180" s="70"/>
      <c r="AO180" s="70"/>
      <c r="AP180" s="70"/>
      <c r="AQ180" s="70"/>
      <c r="AR180" s="70"/>
      <c r="AS180" s="70"/>
      <c r="AT180" s="70"/>
      <c r="AU180" s="70"/>
      <c r="AV180" s="70"/>
      <c r="AW180" s="70"/>
      <c r="AX180" s="70"/>
      <c r="AY180" s="70"/>
      <c r="AZ180" s="70"/>
      <c r="BA180" s="70"/>
      <c r="BB180" s="70"/>
      <c r="BC180" s="70"/>
      <c r="BD180" s="70"/>
      <c r="BE180" s="70"/>
      <c r="BF180" s="70"/>
      <c r="BG180" s="70"/>
      <c r="BH180" s="70"/>
    </row>
    <row r="181" spans="1:60" x14ac:dyDescent="0.25">
      <c r="A181" s="70"/>
      <c r="B181" s="70"/>
      <c r="C181" s="70"/>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70"/>
      <c r="AL181" s="70"/>
      <c r="AM181" s="70"/>
      <c r="AN181" s="70"/>
      <c r="AO181" s="70"/>
      <c r="AP181" s="70"/>
      <c r="AQ181" s="70"/>
      <c r="AR181" s="70"/>
      <c r="AS181" s="70"/>
      <c r="AT181" s="70"/>
      <c r="AU181" s="70"/>
      <c r="AV181" s="70"/>
      <c r="AW181" s="70"/>
      <c r="AX181" s="70"/>
      <c r="AY181" s="70"/>
      <c r="AZ181" s="70"/>
      <c r="BA181" s="70"/>
      <c r="BB181" s="70"/>
      <c r="BC181" s="70"/>
      <c r="BD181" s="70"/>
      <c r="BE181" s="70"/>
      <c r="BF181" s="70"/>
      <c r="BG181" s="70"/>
      <c r="BH181" s="70"/>
    </row>
    <row r="182" spans="1:60" x14ac:dyDescent="0.25">
      <c r="A182" s="70"/>
      <c r="B182" s="70"/>
      <c r="C182" s="70"/>
      <c r="D182" s="70"/>
      <c r="E182" s="70"/>
      <c r="F182" s="70"/>
      <c r="G182" s="70"/>
      <c r="H182" s="70"/>
      <c r="I182" s="70"/>
      <c r="J182" s="70"/>
      <c r="K182" s="70"/>
      <c r="L182" s="70"/>
      <c r="M182" s="70"/>
      <c r="N182" s="70"/>
      <c r="O182" s="70"/>
      <c r="P182" s="70"/>
      <c r="Q182" s="70"/>
      <c r="R182" s="70"/>
      <c r="S182" s="70"/>
      <c r="T182" s="70"/>
      <c r="U182" s="70"/>
      <c r="V182" s="70"/>
      <c r="W182" s="70"/>
      <c r="X182" s="70"/>
      <c r="Y182" s="70"/>
      <c r="Z182" s="70"/>
      <c r="AA182" s="70"/>
      <c r="AB182" s="70"/>
      <c r="AC182" s="70"/>
      <c r="AD182" s="70"/>
      <c r="AE182" s="70"/>
      <c r="AF182" s="70"/>
      <c r="AG182" s="70"/>
      <c r="AH182" s="70"/>
      <c r="AI182" s="70"/>
      <c r="AJ182" s="70"/>
      <c r="AK182" s="70"/>
      <c r="AL182" s="70"/>
      <c r="AM182" s="70"/>
      <c r="AN182" s="70"/>
      <c r="AO182" s="70"/>
      <c r="AP182" s="70"/>
      <c r="AQ182" s="70"/>
      <c r="AR182" s="70"/>
      <c r="AS182" s="70"/>
      <c r="AT182" s="70"/>
      <c r="AU182" s="70"/>
      <c r="AV182" s="70"/>
      <c r="AW182" s="70"/>
      <c r="AX182" s="70"/>
      <c r="AY182" s="70"/>
      <c r="AZ182" s="70"/>
      <c r="BA182" s="70"/>
      <c r="BB182" s="70"/>
      <c r="BC182" s="70"/>
      <c r="BD182" s="70"/>
      <c r="BE182" s="70"/>
      <c r="BF182" s="70"/>
      <c r="BG182" s="70"/>
      <c r="BH182" s="70"/>
    </row>
    <row r="183" spans="1:60" x14ac:dyDescent="0.25">
      <c r="A183" s="70"/>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0"/>
      <c r="AB183" s="70"/>
      <c r="AC183" s="70"/>
      <c r="AD183" s="70"/>
      <c r="AE183" s="70"/>
      <c r="AF183" s="70"/>
      <c r="AG183" s="70"/>
      <c r="AH183" s="70"/>
      <c r="AI183" s="70"/>
      <c r="AJ183" s="70"/>
      <c r="AK183" s="70"/>
      <c r="AL183" s="70"/>
      <c r="AM183" s="70"/>
      <c r="AN183" s="70"/>
      <c r="AO183" s="70"/>
      <c r="AP183" s="70"/>
      <c r="AQ183" s="70"/>
      <c r="AR183" s="70"/>
      <c r="AS183" s="70"/>
      <c r="AT183" s="70"/>
      <c r="AU183" s="70"/>
      <c r="AV183" s="70"/>
      <c r="AW183" s="70"/>
      <c r="AX183" s="70"/>
      <c r="AY183" s="70"/>
      <c r="AZ183" s="70"/>
      <c r="BA183" s="70"/>
      <c r="BB183" s="70"/>
      <c r="BC183" s="70"/>
      <c r="BD183" s="70"/>
      <c r="BE183" s="70"/>
      <c r="BF183" s="70"/>
      <c r="BG183" s="70"/>
      <c r="BH183" s="70"/>
    </row>
    <row r="184" spans="1:60" x14ac:dyDescent="0.25">
      <c r="A184" s="70"/>
      <c r="B184" s="70"/>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70"/>
      <c r="AM184" s="70"/>
      <c r="AN184" s="70"/>
      <c r="AO184" s="70"/>
      <c r="AP184" s="70"/>
      <c r="AQ184" s="70"/>
      <c r="AR184" s="70"/>
      <c r="AS184" s="70"/>
      <c r="AT184" s="70"/>
      <c r="AU184" s="70"/>
      <c r="AV184" s="70"/>
      <c r="AW184" s="70"/>
      <c r="AX184" s="70"/>
      <c r="AY184" s="70"/>
      <c r="AZ184" s="70"/>
      <c r="BA184" s="70"/>
      <c r="BB184" s="70"/>
      <c r="BC184" s="70"/>
      <c r="BD184" s="70"/>
      <c r="BE184" s="70"/>
      <c r="BF184" s="70"/>
      <c r="BG184" s="70"/>
      <c r="BH184" s="70"/>
    </row>
    <row r="185" spans="1:60" x14ac:dyDescent="0.25">
      <c r="A185" s="70"/>
      <c r="B185" s="70"/>
      <c r="C185" s="70"/>
      <c r="D185" s="70"/>
      <c r="E185" s="70"/>
      <c r="F185" s="70"/>
      <c r="G185" s="70"/>
      <c r="H185" s="70"/>
      <c r="I185" s="70"/>
      <c r="J185" s="70"/>
      <c r="K185" s="70"/>
      <c r="L185" s="70"/>
      <c r="M185" s="70"/>
      <c r="N185" s="70"/>
      <c r="O185" s="70"/>
      <c r="P185" s="70"/>
      <c r="Q185" s="70"/>
      <c r="R185" s="70"/>
      <c r="S185" s="70"/>
      <c r="T185" s="70"/>
      <c r="U185" s="70"/>
      <c r="V185" s="70"/>
      <c r="W185" s="70"/>
      <c r="X185" s="70"/>
      <c r="Y185" s="70"/>
      <c r="Z185" s="70"/>
      <c r="AA185" s="70"/>
      <c r="AB185" s="70"/>
      <c r="AC185" s="70"/>
      <c r="AD185" s="70"/>
      <c r="AE185" s="70"/>
      <c r="AF185" s="70"/>
      <c r="AG185" s="70"/>
      <c r="AH185" s="70"/>
      <c r="AI185" s="70"/>
      <c r="AJ185" s="70"/>
      <c r="AK185" s="70"/>
      <c r="AL185" s="70"/>
      <c r="AM185" s="70"/>
      <c r="AN185" s="70"/>
      <c r="AO185" s="70"/>
      <c r="AP185" s="70"/>
      <c r="AQ185" s="70"/>
      <c r="AR185" s="70"/>
      <c r="AS185" s="70"/>
      <c r="AT185" s="70"/>
      <c r="AU185" s="70"/>
      <c r="AV185" s="70"/>
      <c r="AW185" s="70"/>
      <c r="AX185" s="70"/>
      <c r="AY185" s="70"/>
      <c r="AZ185" s="70"/>
      <c r="BA185" s="70"/>
      <c r="BB185" s="70"/>
      <c r="BC185" s="70"/>
      <c r="BD185" s="70"/>
      <c r="BE185" s="70"/>
      <c r="BF185" s="70"/>
      <c r="BG185" s="70"/>
      <c r="BH185" s="70"/>
    </row>
    <row r="186" spans="1:60" x14ac:dyDescent="0.25">
      <c r="A186" s="70"/>
      <c r="B186" s="70"/>
      <c r="C186" s="70"/>
      <c r="D186" s="70"/>
      <c r="E186" s="70"/>
      <c r="F186" s="70"/>
      <c r="G186" s="70"/>
      <c r="H186" s="70"/>
      <c r="I186" s="70"/>
      <c r="J186" s="70"/>
      <c r="K186" s="70"/>
      <c r="L186" s="70"/>
      <c r="M186" s="70"/>
      <c r="N186" s="70"/>
      <c r="O186" s="70"/>
      <c r="P186" s="70"/>
      <c r="Q186" s="70"/>
      <c r="R186" s="70"/>
      <c r="S186" s="70"/>
      <c r="T186" s="70"/>
      <c r="U186" s="70"/>
      <c r="V186" s="70"/>
      <c r="W186" s="70"/>
      <c r="X186" s="70"/>
      <c r="Y186" s="70"/>
      <c r="Z186" s="70"/>
      <c r="AA186" s="70"/>
      <c r="AB186" s="70"/>
      <c r="AC186" s="70"/>
      <c r="AD186" s="70"/>
      <c r="AE186" s="70"/>
      <c r="AF186" s="70"/>
      <c r="AG186" s="70"/>
      <c r="AH186" s="70"/>
      <c r="AI186" s="70"/>
      <c r="AJ186" s="70"/>
      <c r="AK186" s="70"/>
      <c r="AL186" s="70"/>
      <c r="AM186" s="70"/>
      <c r="AN186" s="70"/>
      <c r="AO186" s="70"/>
      <c r="AP186" s="70"/>
      <c r="AQ186" s="70"/>
      <c r="AR186" s="70"/>
      <c r="AS186" s="70"/>
      <c r="AT186" s="70"/>
      <c r="AU186" s="70"/>
      <c r="AV186" s="70"/>
      <c r="AW186" s="70"/>
      <c r="AX186" s="70"/>
      <c r="AY186" s="70"/>
      <c r="AZ186" s="70"/>
      <c r="BA186" s="70"/>
      <c r="BB186" s="70"/>
      <c r="BC186" s="70"/>
      <c r="BD186" s="70"/>
      <c r="BE186" s="70"/>
      <c r="BF186" s="70"/>
      <c r="BG186" s="70"/>
      <c r="BH186" s="70"/>
    </row>
    <row r="187" spans="1:60" x14ac:dyDescent="0.25">
      <c r="A187" s="70"/>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0"/>
      <c r="AB187" s="70"/>
      <c r="AC187" s="70"/>
      <c r="AD187" s="70"/>
      <c r="AE187" s="70"/>
      <c r="AF187" s="70"/>
      <c r="AG187" s="70"/>
      <c r="AH187" s="70"/>
      <c r="AI187" s="70"/>
      <c r="AJ187" s="70"/>
      <c r="AK187" s="70"/>
      <c r="AL187" s="70"/>
      <c r="AM187" s="70"/>
      <c r="AN187" s="70"/>
      <c r="AO187" s="70"/>
      <c r="AP187" s="70"/>
      <c r="AQ187" s="70"/>
      <c r="AR187" s="70"/>
      <c r="AS187" s="70"/>
      <c r="AT187" s="70"/>
      <c r="AU187" s="70"/>
      <c r="AV187" s="70"/>
      <c r="AW187" s="70"/>
      <c r="AX187" s="70"/>
      <c r="AY187" s="70"/>
      <c r="AZ187" s="70"/>
      <c r="BA187" s="70"/>
      <c r="BB187" s="70"/>
      <c r="BC187" s="70"/>
      <c r="BD187" s="70"/>
      <c r="BE187" s="70"/>
      <c r="BF187" s="70"/>
      <c r="BG187" s="70"/>
      <c r="BH187" s="70"/>
    </row>
    <row r="188" spans="1:60" x14ac:dyDescent="0.25">
      <c r="A188" s="70"/>
      <c r="B188" s="70"/>
      <c r="C188" s="70"/>
      <c r="D188" s="70"/>
      <c r="E188" s="70"/>
      <c r="F188" s="70"/>
      <c r="G188" s="70"/>
      <c r="H188" s="70"/>
      <c r="I188" s="70"/>
      <c r="J188" s="70"/>
      <c r="K188" s="70"/>
      <c r="L188" s="70"/>
      <c r="M188" s="70"/>
      <c r="N188" s="70"/>
      <c r="O188" s="70"/>
      <c r="P188" s="70"/>
      <c r="Q188" s="70"/>
      <c r="R188" s="70"/>
      <c r="S188" s="70"/>
      <c r="T188" s="70"/>
      <c r="U188" s="70"/>
      <c r="V188" s="70"/>
      <c r="W188" s="70"/>
      <c r="X188" s="70"/>
      <c r="Y188" s="70"/>
      <c r="Z188" s="70"/>
      <c r="AA188" s="70"/>
      <c r="AB188" s="70"/>
      <c r="AC188" s="70"/>
      <c r="AD188" s="70"/>
      <c r="AE188" s="70"/>
      <c r="AF188" s="70"/>
      <c r="AG188" s="70"/>
      <c r="AH188" s="70"/>
      <c r="AI188" s="70"/>
      <c r="AJ188" s="70"/>
      <c r="AK188" s="70"/>
      <c r="AL188" s="70"/>
      <c r="AM188" s="70"/>
      <c r="AN188" s="70"/>
      <c r="AO188" s="70"/>
      <c r="AP188" s="70"/>
      <c r="AQ188" s="70"/>
      <c r="AR188" s="70"/>
      <c r="AS188" s="70"/>
      <c r="AT188" s="70"/>
      <c r="AU188" s="70"/>
      <c r="AV188" s="70"/>
      <c r="AW188" s="70"/>
      <c r="AX188" s="70"/>
      <c r="AY188" s="70"/>
      <c r="AZ188" s="70"/>
      <c r="BA188" s="70"/>
      <c r="BB188" s="70"/>
      <c r="BC188" s="70"/>
      <c r="BD188" s="70"/>
      <c r="BE188" s="70"/>
      <c r="BF188" s="70"/>
      <c r="BG188" s="70"/>
      <c r="BH188" s="70"/>
    </row>
    <row r="189" spans="1:60" x14ac:dyDescent="0.25">
      <c r="A189" s="70"/>
      <c r="B189" s="70"/>
      <c r="C189" s="70"/>
      <c r="D189" s="70"/>
      <c r="E189" s="70"/>
      <c r="F189" s="70"/>
      <c r="G189" s="70"/>
      <c r="H189" s="70"/>
      <c r="I189" s="70"/>
      <c r="J189" s="70"/>
      <c r="K189" s="70"/>
      <c r="L189" s="70"/>
      <c r="M189" s="70"/>
      <c r="N189" s="70"/>
      <c r="O189" s="70"/>
      <c r="P189" s="70"/>
      <c r="Q189" s="70"/>
      <c r="R189" s="70"/>
      <c r="S189" s="70"/>
      <c r="T189" s="70"/>
      <c r="U189" s="70"/>
      <c r="V189" s="70"/>
      <c r="W189" s="70"/>
      <c r="X189" s="70"/>
      <c r="Y189" s="70"/>
      <c r="Z189" s="70"/>
      <c r="AA189" s="70"/>
      <c r="AB189" s="70"/>
      <c r="AC189" s="70"/>
      <c r="AD189" s="70"/>
      <c r="AE189" s="70"/>
      <c r="AF189" s="70"/>
      <c r="AG189" s="70"/>
      <c r="AH189" s="70"/>
      <c r="AI189" s="70"/>
      <c r="AJ189" s="70"/>
      <c r="AK189" s="70"/>
      <c r="AL189" s="70"/>
      <c r="AM189" s="70"/>
      <c r="AN189" s="70"/>
      <c r="AO189" s="70"/>
      <c r="AP189" s="70"/>
      <c r="AQ189" s="70"/>
      <c r="AR189" s="70"/>
      <c r="AS189" s="70"/>
      <c r="AT189" s="70"/>
      <c r="AU189" s="70"/>
      <c r="AV189" s="70"/>
      <c r="AW189" s="70"/>
      <c r="AX189" s="70"/>
      <c r="AY189" s="70"/>
      <c r="AZ189" s="70"/>
      <c r="BA189" s="70"/>
      <c r="BB189" s="70"/>
      <c r="BC189" s="70"/>
      <c r="BD189" s="70"/>
      <c r="BE189" s="70"/>
      <c r="BF189" s="70"/>
      <c r="BG189" s="70"/>
      <c r="BH189" s="70"/>
    </row>
    <row r="190" spans="1:60" x14ac:dyDescent="0.25">
      <c r="A190" s="70"/>
      <c r="B190" s="70"/>
      <c r="C190" s="70"/>
      <c r="D190" s="70"/>
      <c r="E190" s="70"/>
      <c r="F190" s="70"/>
      <c r="G190" s="70"/>
      <c r="H190" s="70"/>
      <c r="I190" s="70"/>
      <c r="J190" s="70"/>
      <c r="K190" s="70"/>
      <c r="L190" s="70"/>
      <c r="M190" s="70"/>
      <c r="N190" s="70"/>
      <c r="O190" s="70"/>
      <c r="P190" s="70"/>
      <c r="Q190" s="70"/>
      <c r="R190" s="70"/>
      <c r="S190" s="70"/>
      <c r="T190" s="70"/>
      <c r="U190" s="70"/>
      <c r="V190" s="70"/>
      <c r="W190" s="70"/>
      <c r="X190" s="70"/>
      <c r="Y190" s="70"/>
      <c r="Z190" s="70"/>
      <c r="AA190" s="70"/>
      <c r="AB190" s="70"/>
      <c r="AC190" s="70"/>
      <c r="AD190" s="70"/>
      <c r="AE190" s="70"/>
      <c r="AF190" s="70"/>
      <c r="AG190" s="70"/>
      <c r="AH190" s="70"/>
      <c r="AI190" s="70"/>
      <c r="AJ190" s="70"/>
      <c r="AK190" s="70"/>
      <c r="AL190" s="70"/>
      <c r="AM190" s="70"/>
      <c r="AN190" s="70"/>
      <c r="AO190" s="70"/>
      <c r="AP190" s="70"/>
      <c r="AQ190" s="70"/>
      <c r="AR190" s="70"/>
      <c r="AS190" s="70"/>
      <c r="AT190" s="70"/>
      <c r="AU190" s="70"/>
      <c r="AV190" s="70"/>
      <c r="AW190" s="70"/>
      <c r="AX190" s="70"/>
      <c r="AY190" s="70"/>
      <c r="AZ190" s="70"/>
      <c r="BA190" s="70"/>
      <c r="BB190" s="70"/>
      <c r="BC190" s="70"/>
      <c r="BD190" s="70"/>
      <c r="BE190" s="70"/>
      <c r="BF190" s="70"/>
      <c r="BG190" s="70"/>
      <c r="BH190" s="70"/>
    </row>
    <row r="191" spans="1:60" x14ac:dyDescent="0.25">
      <c r="A191" s="70"/>
      <c r="J191" s="70"/>
      <c r="K191" s="70"/>
      <c r="L191" s="70"/>
      <c r="M191" s="70"/>
      <c r="N191" s="70"/>
      <c r="O191" s="70"/>
      <c r="P191" s="70"/>
      <c r="Q191" s="70"/>
      <c r="R191" s="70"/>
      <c r="S191" s="70"/>
      <c r="T191" s="70"/>
      <c r="U191" s="70"/>
      <c r="V191" s="70"/>
      <c r="W191" s="70"/>
      <c r="X191" s="70"/>
      <c r="Y191" s="70"/>
      <c r="Z191" s="70"/>
      <c r="AA191" s="70"/>
      <c r="AB191" s="70"/>
      <c r="AC191" s="70"/>
      <c r="AD191" s="70"/>
      <c r="AE191" s="70"/>
      <c r="AF191" s="70"/>
      <c r="AG191" s="70"/>
      <c r="AH191" s="70"/>
      <c r="AI191" s="70"/>
      <c r="AJ191" s="70"/>
      <c r="AK191" s="70"/>
      <c r="AL191" s="70"/>
      <c r="AM191" s="70"/>
      <c r="AN191" s="70"/>
      <c r="AO191" s="70"/>
      <c r="AP191" s="70"/>
      <c r="AQ191" s="70"/>
      <c r="AR191" s="70"/>
      <c r="AS191" s="70"/>
      <c r="AT191" s="70"/>
      <c r="AU191" s="70"/>
      <c r="AV191" s="70"/>
      <c r="AW191" s="70"/>
      <c r="AX191" s="70"/>
      <c r="AY191" s="70"/>
      <c r="AZ191" s="70"/>
      <c r="BA191" s="70"/>
      <c r="BB191" s="70"/>
      <c r="BC191" s="70"/>
      <c r="BD191" s="70"/>
      <c r="BE191" s="70"/>
      <c r="BF191" s="70"/>
      <c r="BG191" s="70"/>
      <c r="BH191" s="70"/>
    </row>
    <row r="192" spans="1:60" x14ac:dyDescent="0.25">
      <c r="A192" s="70"/>
      <c r="J192" s="70"/>
      <c r="K192" s="70"/>
      <c r="L192" s="70"/>
      <c r="M192" s="70"/>
      <c r="N192" s="70"/>
      <c r="O192" s="70"/>
      <c r="P192" s="70"/>
      <c r="Q192" s="70"/>
      <c r="R192" s="70"/>
      <c r="S192" s="70"/>
      <c r="T192" s="70"/>
      <c r="U192" s="70"/>
      <c r="V192" s="70"/>
      <c r="W192" s="70"/>
      <c r="X192" s="70"/>
      <c r="Y192" s="70"/>
      <c r="Z192" s="70"/>
      <c r="AA192" s="70"/>
      <c r="AB192" s="70"/>
      <c r="AC192" s="70"/>
      <c r="AD192" s="70"/>
      <c r="AE192" s="70"/>
      <c r="AF192" s="70"/>
      <c r="AG192" s="70"/>
      <c r="AH192" s="70"/>
      <c r="AI192" s="70"/>
      <c r="AJ192" s="70"/>
      <c r="AK192" s="70"/>
      <c r="AL192" s="70"/>
      <c r="AM192" s="70"/>
      <c r="AN192" s="70"/>
      <c r="AO192" s="70"/>
      <c r="AP192" s="70"/>
      <c r="AQ192" s="70"/>
      <c r="AR192" s="70"/>
      <c r="AS192" s="70"/>
      <c r="AT192" s="70"/>
      <c r="AU192" s="70"/>
      <c r="AV192" s="70"/>
      <c r="AW192" s="70"/>
      <c r="AX192" s="70"/>
      <c r="AY192" s="70"/>
      <c r="AZ192" s="70"/>
      <c r="BA192" s="70"/>
      <c r="BB192" s="70"/>
      <c r="BC192" s="70"/>
      <c r="BD192" s="70"/>
      <c r="BE192" s="70"/>
      <c r="BF192" s="70"/>
      <c r="BG192" s="70"/>
      <c r="BH192" s="70"/>
    </row>
    <row r="193" spans="1:60" x14ac:dyDescent="0.25">
      <c r="A193" s="70"/>
      <c r="J193" s="70"/>
      <c r="K193" s="70"/>
      <c r="L193" s="70"/>
      <c r="M193" s="70"/>
      <c r="N193" s="70"/>
      <c r="O193" s="70"/>
      <c r="P193" s="70"/>
      <c r="Q193" s="70"/>
      <c r="R193" s="70"/>
      <c r="S193" s="70"/>
      <c r="T193" s="70"/>
      <c r="U193" s="70"/>
      <c r="V193" s="70"/>
      <c r="W193" s="70"/>
      <c r="X193" s="70"/>
      <c r="Y193" s="70"/>
      <c r="Z193" s="70"/>
      <c r="AA193" s="70"/>
      <c r="AB193" s="70"/>
      <c r="AC193" s="70"/>
      <c r="AD193" s="70"/>
      <c r="AE193" s="70"/>
      <c r="AF193" s="70"/>
      <c r="AG193" s="70"/>
      <c r="AH193" s="70"/>
      <c r="AI193" s="70"/>
      <c r="AJ193" s="70"/>
      <c r="AK193" s="70"/>
      <c r="AL193" s="70"/>
      <c r="AM193" s="70"/>
      <c r="AN193" s="70"/>
      <c r="AO193" s="70"/>
      <c r="AP193" s="70"/>
      <c r="AQ193" s="70"/>
      <c r="AR193" s="70"/>
      <c r="AS193" s="70"/>
      <c r="AT193" s="70"/>
      <c r="AU193" s="70"/>
      <c r="AV193" s="70"/>
      <c r="AW193" s="70"/>
      <c r="AX193" s="70"/>
      <c r="AY193" s="70"/>
      <c r="AZ193" s="70"/>
      <c r="BA193" s="70"/>
      <c r="BB193" s="70"/>
      <c r="BC193" s="70"/>
      <c r="BD193" s="70"/>
      <c r="BE193" s="70"/>
      <c r="BF193" s="70"/>
      <c r="BG193" s="70"/>
      <c r="BH193" s="70"/>
    </row>
    <row r="194" spans="1:60" x14ac:dyDescent="0.25">
      <c r="A194" s="70"/>
      <c r="J194" s="70"/>
      <c r="K194" s="70"/>
      <c r="L194" s="70"/>
      <c r="M194" s="70"/>
      <c r="N194" s="70"/>
      <c r="O194" s="70"/>
      <c r="P194" s="70"/>
      <c r="Q194" s="70"/>
      <c r="R194" s="70"/>
      <c r="S194" s="70"/>
      <c r="T194" s="70"/>
      <c r="U194" s="70"/>
      <c r="V194" s="70"/>
      <c r="W194" s="70"/>
      <c r="X194" s="70"/>
      <c r="Y194" s="70"/>
      <c r="Z194" s="70"/>
      <c r="AA194" s="70"/>
      <c r="AB194" s="70"/>
      <c r="AC194" s="70"/>
      <c r="AD194" s="70"/>
      <c r="AE194" s="70"/>
      <c r="AF194" s="70"/>
      <c r="AG194" s="70"/>
      <c r="AH194" s="70"/>
      <c r="AI194" s="70"/>
      <c r="AJ194" s="70"/>
      <c r="AK194" s="70"/>
      <c r="AL194" s="70"/>
      <c r="AM194" s="70"/>
      <c r="AN194" s="70"/>
      <c r="AO194" s="70"/>
      <c r="AP194" s="70"/>
      <c r="AQ194" s="70"/>
      <c r="AR194" s="70"/>
      <c r="AS194" s="70"/>
      <c r="AT194" s="70"/>
      <c r="AU194" s="70"/>
      <c r="AV194" s="70"/>
      <c r="AW194" s="70"/>
      <c r="AX194" s="70"/>
      <c r="AY194" s="70"/>
      <c r="AZ194" s="70"/>
      <c r="BA194" s="70"/>
      <c r="BB194" s="70"/>
      <c r="BC194" s="70"/>
      <c r="BD194" s="70"/>
      <c r="BE194" s="70"/>
      <c r="BF194" s="70"/>
      <c r="BG194" s="70"/>
      <c r="BH194" s="70"/>
    </row>
    <row r="195" spans="1:60" x14ac:dyDescent="0.25">
      <c r="A195" s="70"/>
      <c r="J195" s="70"/>
      <c r="K195" s="70"/>
      <c r="L195" s="70"/>
      <c r="M195" s="70"/>
      <c r="N195" s="70"/>
      <c r="O195" s="70"/>
      <c r="P195" s="70"/>
      <c r="Q195" s="70"/>
      <c r="R195" s="70"/>
      <c r="S195" s="70"/>
      <c r="T195" s="70"/>
      <c r="U195" s="70"/>
      <c r="V195" s="70"/>
      <c r="W195" s="70"/>
      <c r="X195" s="70"/>
      <c r="Y195" s="70"/>
      <c r="Z195" s="70"/>
      <c r="AA195" s="70"/>
      <c r="AB195" s="70"/>
      <c r="AC195" s="70"/>
      <c r="AD195" s="70"/>
      <c r="AE195" s="70"/>
      <c r="AF195" s="70"/>
      <c r="AG195" s="70"/>
      <c r="AH195" s="70"/>
      <c r="AI195" s="70"/>
      <c r="AJ195" s="70"/>
      <c r="AK195" s="70"/>
      <c r="AL195" s="70"/>
      <c r="AM195" s="70"/>
      <c r="AN195" s="70"/>
      <c r="AO195" s="70"/>
      <c r="AP195" s="70"/>
      <c r="AQ195" s="70"/>
      <c r="AR195" s="70"/>
      <c r="AS195" s="70"/>
      <c r="AT195" s="70"/>
      <c r="AU195" s="70"/>
      <c r="AV195" s="70"/>
      <c r="AW195" s="70"/>
      <c r="AX195" s="70"/>
      <c r="AY195" s="70"/>
      <c r="AZ195" s="70"/>
      <c r="BA195" s="70"/>
      <c r="BB195" s="70"/>
      <c r="BC195" s="70"/>
      <c r="BD195" s="70"/>
      <c r="BE195" s="70"/>
      <c r="BF195" s="70"/>
      <c r="BG195" s="70"/>
      <c r="BH195" s="70"/>
    </row>
    <row r="196" spans="1:60" x14ac:dyDescent="0.25">
      <c r="A196" s="70"/>
      <c r="J196" s="70"/>
      <c r="K196" s="70"/>
      <c r="L196" s="70"/>
      <c r="M196" s="70"/>
      <c r="N196" s="70"/>
      <c r="O196" s="70"/>
      <c r="P196" s="70"/>
      <c r="Q196" s="70"/>
      <c r="R196" s="70"/>
      <c r="S196" s="70"/>
      <c r="T196" s="70"/>
      <c r="U196" s="70"/>
      <c r="V196" s="70"/>
      <c r="W196" s="70"/>
      <c r="X196" s="70"/>
      <c r="Y196" s="70"/>
      <c r="Z196" s="70"/>
      <c r="AA196" s="70"/>
      <c r="AB196" s="70"/>
      <c r="AC196" s="70"/>
      <c r="AD196" s="70"/>
      <c r="AE196" s="70"/>
      <c r="AF196" s="70"/>
      <c r="AG196" s="70"/>
      <c r="AH196" s="70"/>
      <c r="AI196" s="70"/>
      <c r="AJ196" s="70"/>
      <c r="AK196" s="70"/>
      <c r="AL196" s="70"/>
      <c r="AM196" s="70"/>
      <c r="AN196" s="70"/>
      <c r="AO196" s="70"/>
      <c r="AP196" s="70"/>
      <c r="AQ196" s="70"/>
      <c r="AR196" s="70"/>
      <c r="AS196" s="70"/>
      <c r="AT196" s="70"/>
      <c r="AU196" s="70"/>
      <c r="AV196" s="70"/>
      <c r="AW196" s="70"/>
      <c r="AX196" s="70"/>
      <c r="AY196" s="70"/>
      <c r="AZ196" s="70"/>
      <c r="BA196" s="70"/>
      <c r="BB196" s="70"/>
      <c r="BC196" s="70"/>
      <c r="BD196" s="70"/>
      <c r="BE196" s="70"/>
      <c r="BF196" s="70"/>
      <c r="BG196" s="70"/>
      <c r="BH196" s="70"/>
    </row>
    <row r="197" spans="1:60" x14ac:dyDescent="0.25">
      <c r="A197" s="70"/>
      <c r="J197" s="70"/>
      <c r="K197" s="70"/>
      <c r="L197" s="70"/>
      <c r="M197" s="70"/>
      <c r="N197" s="70"/>
      <c r="O197" s="70"/>
      <c r="P197" s="70"/>
      <c r="Q197" s="70"/>
      <c r="R197" s="70"/>
      <c r="S197" s="70"/>
      <c r="T197" s="70"/>
      <c r="U197" s="70"/>
      <c r="V197" s="70"/>
      <c r="W197" s="70"/>
      <c r="X197" s="70"/>
      <c r="Y197" s="70"/>
      <c r="Z197" s="70"/>
      <c r="AA197" s="70"/>
      <c r="AB197" s="70"/>
      <c r="AC197" s="70"/>
      <c r="AD197" s="70"/>
      <c r="AE197" s="70"/>
      <c r="AF197" s="70"/>
      <c r="AG197" s="70"/>
      <c r="AH197" s="70"/>
      <c r="AI197" s="70"/>
      <c r="AJ197" s="70"/>
      <c r="AK197" s="70"/>
      <c r="AL197" s="70"/>
      <c r="AM197" s="70"/>
      <c r="AN197" s="70"/>
      <c r="AO197" s="70"/>
      <c r="AP197" s="70"/>
      <c r="AQ197" s="70"/>
      <c r="AR197" s="70"/>
      <c r="AS197" s="70"/>
      <c r="AT197" s="70"/>
      <c r="AU197" s="70"/>
      <c r="AV197" s="70"/>
      <c r="AW197" s="70"/>
      <c r="AX197" s="70"/>
      <c r="AY197" s="70"/>
      <c r="AZ197" s="70"/>
      <c r="BA197" s="70"/>
      <c r="BB197" s="70"/>
      <c r="BC197" s="70"/>
      <c r="BD197" s="70"/>
      <c r="BE197" s="70"/>
      <c r="BF197" s="70"/>
      <c r="BG197" s="70"/>
      <c r="BH197" s="70"/>
    </row>
    <row r="198" spans="1:60" x14ac:dyDescent="0.25">
      <c r="A198" s="70"/>
      <c r="J198" s="70"/>
      <c r="K198" s="70"/>
      <c r="L198" s="70"/>
      <c r="M198" s="70"/>
      <c r="N198" s="70"/>
      <c r="O198" s="70"/>
      <c r="P198" s="70"/>
      <c r="Q198" s="70"/>
      <c r="R198" s="70"/>
      <c r="S198" s="70"/>
      <c r="T198" s="70"/>
      <c r="U198" s="70"/>
      <c r="V198" s="70"/>
      <c r="W198" s="70"/>
      <c r="X198" s="70"/>
      <c r="Y198" s="70"/>
      <c r="Z198" s="70"/>
      <c r="AA198" s="70"/>
      <c r="AB198" s="70"/>
      <c r="AC198" s="70"/>
      <c r="AD198" s="70"/>
      <c r="AE198" s="70"/>
      <c r="AF198" s="70"/>
      <c r="AG198" s="70"/>
      <c r="AH198" s="70"/>
      <c r="AI198" s="70"/>
      <c r="AJ198" s="70"/>
      <c r="AK198" s="70"/>
      <c r="AL198" s="70"/>
      <c r="AM198" s="70"/>
      <c r="AN198" s="70"/>
      <c r="AO198" s="70"/>
      <c r="AP198" s="70"/>
      <c r="AQ198" s="70"/>
      <c r="AR198" s="70"/>
      <c r="AS198" s="70"/>
      <c r="AT198" s="70"/>
      <c r="AU198" s="70"/>
      <c r="AV198" s="70"/>
      <c r="AW198" s="70"/>
      <c r="AX198" s="70"/>
      <c r="AY198" s="70"/>
      <c r="AZ198" s="70"/>
      <c r="BA198" s="70"/>
      <c r="BB198" s="70"/>
      <c r="BC198" s="70"/>
      <c r="BD198" s="70"/>
      <c r="BE198" s="70"/>
      <c r="BF198" s="70"/>
      <c r="BG198" s="70"/>
      <c r="BH198" s="70"/>
    </row>
    <row r="199" spans="1:60" x14ac:dyDescent="0.25">
      <c r="A199" s="70"/>
      <c r="J199" s="70"/>
      <c r="K199" s="70"/>
      <c r="L199" s="70"/>
      <c r="M199" s="70"/>
      <c r="N199" s="70"/>
      <c r="O199" s="70"/>
      <c r="P199" s="70"/>
      <c r="Q199" s="70"/>
      <c r="R199" s="70"/>
      <c r="S199" s="70"/>
      <c r="T199" s="70"/>
      <c r="U199" s="70"/>
      <c r="V199" s="70"/>
      <c r="W199" s="70"/>
      <c r="X199" s="70"/>
      <c r="Y199" s="70"/>
      <c r="Z199" s="70"/>
      <c r="AA199" s="70"/>
      <c r="AB199" s="70"/>
      <c r="AC199" s="70"/>
      <c r="AD199" s="70"/>
      <c r="AE199" s="70"/>
      <c r="AF199" s="70"/>
      <c r="AG199" s="70"/>
      <c r="AH199" s="70"/>
      <c r="AI199" s="70"/>
      <c r="AJ199" s="70"/>
      <c r="AK199" s="70"/>
      <c r="AL199" s="70"/>
      <c r="AM199" s="70"/>
      <c r="AN199" s="70"/>
      <c r="AO199" s="70"/>
      <c r="AP199" s="70"/>
      <c r="AQ199" s="70"/>
      <c r="AR199" s="70"/>
      <c r="AS199" s="70"/>
      <c r="AT199" s="70"/>
      <c r="AU199" s="70"/>
      <c r="AV199" s="70"/>
      <c r="AW199" s="70"/>
      <c r="AX199" s="70"/>
      <c r="AY199" s="70"/>
      <c r="AZ199" s="70"/>
      <c r="BA199" s="70"/>
      <c r="BB199" s="70"/>
      <c r="BC199" s="70"/>
      <c r="BD199" s="70"/>
      <c r="BE199" s="70"/>
      <c r="BF199" s="70"/>
      <c r="BG199" s="70"/>
      <c r="BH199" s="70"/>
    </row>
    <row r="200" spans="1:60" x14ac:dyDescent="0.25">
      <c r="A200" s="70"/>
      <c r="J200" s="70"/>
      <c r="K200" s="70"/>
      <c r="L200" s="70"/>
      <c r="M200" s="70"/>
      <c r="N200" s="70"/>
      <c r="O200" s="70"/>
      <c r="P200" s="70"/>
      <c r="Q200" s="70"/>
      <c r="R200" s="70"/>
      <c r="S200" s="70"/>
      <c r="T200" s="70"/>
      <c r="U200" s="70"/>
      <c r="V200" s="70"/>
      <c r="W200" s="70"/>
      <c r="X200" s="70"/>
      <c r="Y200" s="70"/>
      <c r="Z200" s="70"/>
      <c r="AA200" s="70"/>
      <c r="AB200" s="70"/>
      <c r="AC200" s="70"/>
      <c r="AD200" s="70"/>
      <c r="AE200" s="70"/>
      <c r="AF200" s="70"/>
      <c r="AG200" s="70"/>
      <c r="AH200" s="70"/>
      <c r="AI200" s="70"/>
      <c r="AJ200" s="70"/>
      <c r="AK200" s="70"/>
      <c r="AL200" s="70"/>
      <c r="AM200" s="70"/>
      <c r="AN200" s="70"/>
      <c r="AO200" s="70"/>
      <c r="AP200" s="70"/>
      <c r="AQ200" s="70"/>
      <c r="AR200" s="70"/>
      <c r="AS200" s="70"/>
      <c r="AT200" s="70"/>
      <c r="AU200" s="70"/>
      <c r="AV200" s="70"/>
      <c r="AW200" s="70"/>
      <c r="AX200" s="70"/>
      <c r="AY200" s="70"/>
      <c r="AZ200" s="70"/>
      <c r="BA200" s="70"/>
      <c r="BB200" s="70"/>
      <c r="BC200" s="70"/>
      <c r="BD200" s="70"/>
      <c r="BE200" s="70"/>
      <c r="BF200" s="70"/>
      <c r="BG200" s="70"/>
      <c r="BH200" s="70"/>
    </row>
    <row r="201" spans="1:60" x14ac:dyDescent="0.25">
      <c r="A201" s="70"/>
      <c r="J201" s="70"/>
      <c r="K201" s="70"/>
      <c r="L201" s="70"/>
      <c r="M201" s="70"/>
      <c r="N201" s="70"/>
      <c r="O201" s="70"/>
      <c r="P201" s="70"/>
      <c r="Q201" s="70"/>
      <c r="R201" s="70"/>
      <c r="S201" s="70"/>
      <c r="T201" s="70"/>
      <c r="U201" s="70"/>
      <c r="V201" s="70"/>
      <c r="W201" s="70"/>
      <c r="X201" s="70"/>
      <c r="Y201" s="70"/>
      <c r="Z201" s="70"/>
      <c r="AA201" s="70"/>
      <c r="AB201" s="70"/>
      <c r="AC201" s="70"/>
      <c r="AD201" s="70"/>
      <c r="AE201" s="70"/>
      <c r="AF201" s="70"/>
      <c r="AG201" s="70"/>
      <c r="AH201" s="70"/>
      <c r="AI201" s="70"/>
      <c r="AJ201" s="70"/>
      <c r="AK201" s="70"/>
      <c r="AL201" s="70"/>
      <c r="AM201" s="70"/>
      <c r="AN201" s="70"/>
      <c r="AO201" s="70"/>
      <c r="AP201" s="70"/>
      <c r="AQ201" s="70"/>
      <c r="AR201" s="70"/>
      <c r="AS201" s="70"/>
      <c r="AT201" s="70"/>
      <c r="AU201" s="70"/>
      <c r="AV201" s="70"/>
      <c r="AW201" s="70"/>
      <c r="AX201" s="70"/>
      <c r="AY201" s="70"/>
      <c r="AZ201" s="70"/>
      <c r="BA201" s="70"/>
      <c r="BB201" s="70"/>
      <c r="BC201" s="70"/>
      <c r="BD201" s="70"/>
      <c r="BE201" s="70"/>
      <c r="BF201" s="70"/>
      <c r="BG201" s="70"/>
      <c r="BH201" s="70"/>
    </row>
    <row r="202" spans="1:60" x14ac:dyDescent="0.25">
      <c r="A202" s="70"/>
      <c r="J202" s="70"/>
      <c r="K202" s="70"/>
      <c r="L202" s="70"/>
      <c r="M202" s="70"/>
      <c r="N202" s="70"/>
      <c r="O202" s="70"/>
      <c r="P202" s="70"/>
      <c r="Q202" s="70"/>
      <c r="R202" s="70"/>
      <c r="S202" s="70"/>
      <c r="T202" s="70"/>
      <c r="U202" s="70"/>
      <c r="V202" s="70"/>
      <c r="W202" s="70"/>
      <c r="X202" s="70"/>
      <c r="Y202" s="70"/>
      <c r="Z202" s="70"/>
      <c r="AA202" s="70"/>
      <c r="AB202" s="70"/>
      <c r="AC202" s="70"/>
      <c r="AD202" s="70"/>
      <c r="AE202" s="70"/>
      <c r="AF202" s="70"/>
      <c r="AG202" s="70"/>
      <c r="AH202" s="70"/>
      <c r="AI202" s="70"/>
      <c r="AJ202" s="70"/>
      <c r="AK202" s="70"/>
      <c r="AL202" s="70"/>
      <c r="AM202" s="70"/>
      <c r="AN202" s="70"/>
      <c r="AO202" s="70"/>
      <c r="AP202" s="70"/>
      <c r="AQ202" s="70"/>
      <c r="AR202" s="70"/>
      <c r="AS202" s="70"/>
      <c r="AT202" s="70"/>
      <c r="AU202" s="70"/>
      <c r="AV202" s="70"/>
      <c r="AW202" s="70"/>
      <c r="AX202" s="70"/>
      <c r="AY202" s="70"/>
      <c r="AZ202" s="70"/>
      <c r="BA202" s="70"/>
      <c r="BB202" s="70"/>
      <c r="BC202" s="70"/>
      <c r="BD202" s="70"/>
      <c r="BE202" s="70"/>
      <c r="BF202" s="70"/>
      <c r="BG202" s="70"/>
      <c r="BH202" s="70"/>
    </row>
    <row r="203" spans="1:60" x14ac:dyDescent="0.25">
      <c r="A203" s="70"/>
      <c r="J203" s="70"/>
      <c r="K203" s="70"/>
      <c r="L203" s="70"/>
      <c r="M203" s="70"/>
      <c r="N203" s="70"/>
      <c r="O203" s="70"/>
      <c r="P203" s="70"/>
      <c r="Q203" s="70"/>
      <c r="R203" s="70"/>
      <c r="S203" s="70"/>
      <c r="T203" s="70"/>
      <c r="U203" s="70"/>
      <c r="V203" s="70"/>
      <c r="W203" s="70"/>
      <c r="X203" s="70"/>
      <c r="Y203" s="70"/>
      <c r="Z203" s="70"/>
      <c r="AA203" s="70"/>
      <c r="AB203" s="70"/>
      <c r="AC203" s="70"/>
      <c r="AD203" s="70"/>
      <c r="AE203" s="70"/>
      <c r="AF203" s="70"/>
      <c r="AG203" s="70"/>
      <c r="AH203" s="70"/>
      <c r="AI203" s="70"/>
      <c r="AJ203" s="70"/>
      <c r="AK203" s="70"/>
      <c r="AL203" s="70"/>
      <c r="AM203" s="70"/>
      <c r="AN203" s="70"/>
      <c r="AO203" s="70"/>
      <c r="AP203" s="70"/>
      <c r="AQ203" s="70"/>
      <c r="AR203" s="70"/>
      <c r="AS203" s="70"/>
      <c r="AT203" s="70"/>
      <c r="AU203" s="70"/>
      <c r="AV203" s="70"/>
      <c r="AW203" s="70"/>
      <c r="AX203" s="70"/>
      <c r="AY203" s="70"/>
      <c r="AZ203" s="70"/>
      <c r="BA203" s="70"/>
      <c r="BB203" s="70"/>
      <c r="BC203" s="70"/>
      <c r="BD203" s="70"/>
      <c r="BE203" s="70"/>
      <c r="BF203" s="70"/>
      <c r="BG203" s="70"/>
      <c r="BH203" s="70"/>
    </row>
    <row r="204" spans="1:60" x14ac:dyDescent="0.25">
      <c r="A204" s="70"/>
      <c r="J204" s="70"/>
      <c r="K204" s="70"/>
      <c r="L204" s="70"/>
      <c r="M204" s="70"/>
      <c r="N204" s="70"/>
      <c r="O204" s="70"/>
      <c r="P204" s="70"/>
      <c r="Q204" s="70"/>
      <c r="R204" s="70"/>
      <c r="S204" s="70"/>
      <c r="T204" s="70"/>
      <c r="U204" s="70"/>
      <c r="V204" s="70"/>
      <c r="W204" s="70"/>
      <c r="X204" s="70"/>
      <c r="Y204" s="70"/>
      <c r="Z204" s="70"/>
      <c r="AA204" s="70"/>
      <c r="AB204" s="70"/>
      <c r="AC204" s="70"/>
      <c r="AD204" s="70"/>
      <c r="AE204" s="70"/>
      <c r="AF204" s="70"/>
      <c r="AG204" s="70"/>
      <c r="AH204" s="70"/>
      <c r="AI204" s="70"/>
      <c r="AJ204" s="70"/>
      <c r="AK204" s="70"/>
      <c r="AL204" s="70"/>
      <c r="AM204" s="70"/>
      <c r="AN204" s="70"/>
      <c r="AO204" s="70"/>
      <c r="AP204" s="70"/>
      <c r="AQ204" s="70"/>
      <c r="AR204" s="70"/>
      <c r="AS204" s="70"/>
      <c r="AT204" s="70"/>
      <c r="AU204" s="70"/>
      <c r="AV204" s="70"/>
      <c r="AW204" s="70"/>
      <c r="AX204" s="70"/>
      <c r="AY204" s="70"/>
      <c r="AZ204" s="70"/>
      <c r="BA204" s="70"/>
      <c r="BB204" s="70"/>
      <c r="BC204" s="70"/>
      <c r="BD204" s="70"/>
      <c r="BE204" s="70"/>
      <c r="BF204" s="70"/>
      <c r="BG204" s="70"/>
      <c r="BH204" s="70"/>
    </row>
    <row r="205" spans="1:60" x14ac:dyDescent="0.25">
      <c r="A205" s="70"/>
      <c r="J205" s="70"/>
      <c r="K205" s="70"/>
      <c r="L205" s="70"/>
      <c r="M205" s="70"/>
      <c r="N205" s="70"/>
      <c r="O205" s="70"/>
      <c r="P205" s="70"/>
      <c r="Q205" s="70"/>
      <c r="R205" s="70"/>
      <c r="S205" s="70"/>
      <c r="T205" s="70"/>
      <c r="U205" s="70"/>
      <c r="V205" s="70"/>
      <c r="W205" s="70"/>
      <c r="X205" s="70"/>
      <c r="Y205" s="70"/>
      <c r="Z205" s="70"/>
      <c r="AA205" s="70"/>
      <c r="AB205" s="70"/>
      <c r="AC205" s="70"/>
      <c r="AD205" s="70"/>
      <c r="AE205" s="70"/>
      <c r="AF205" s="70"/>
      <c r="AG205" s="70"/>
      <c r="AH205" s="70"/>
      <c r="AI205" s="70"/>
      <c r="AJ205" s="70"/>
      <c r="AK205" s="70"/>
      <c r="AL205" s="70"/>
      <c r="AM205" s="70"/>
      <c r="AN205" s="70"/>
      <c r="AO205" s="70"/>
      <c r="AP205" s="70"/>
      <c r="AQ205" s="70"/>
      <c r="AR205" s="70"/>
      <c r="AS205" s="70"/>
      <c r="AT205" s="70"/>
      <c r="AU205" s="70"/>
      <c r="AV205" s="70"/>
      <c r="AW205" s="70"/>
      <c r="AX205" s="70"/>
      <c r="AY205" s="70"/>
      <c r="AZ205" s="70"/>
      <c r="BA205" s="70"/>
      <c r="BB205" s="70"/>
      <c r="BC205" s="70"/>
      <c r="BD205" s="70"/>
      <c r="BE205" s="70"/>
      <c r="BF205" s="70"/>
      <c r="BG205" s="70"/>
      <c r="BH205" s="70"/>
    </row>
    <row r="206" spans="1:60" x14ac:dyDescent="0.25">
      <c r="A206" s="70"/>
      <c r="J206" s="70"/>
      <c r="K206" s="70"/>
      <c r="L206" s="70"/>
      <c r="M206" s="70"/>
      <c r="N206" s="70"/>
      <c r="O206" s="70"/>
      <c r="P206" s="70"/>
      <c r="Q206" s="70"/>
      <c r="R206" s="70"/>
      <c r="S206" s="70"/>
      <c r="T206" s="70"/>
      <c r="U206" s="70"/>
      <c r="V206" s="70"/>
      <c r="W206" s="70"/>
      <c r="X206" s="70"/>
      <c r="Y206" s="70"/>
      <c r="Z206" s="70"/>
      <c r="AA206" s="70"/>
      <c r="AB206" s="70"/>
      <c r="AC206" s="70"/>
      <c r="AD206" s="70"/>
      <c r="AE206" s="70"/>
      <c r="AF206" s="70"/>
      <c r="AG206" s="70"/>
      <c r="AH206" s="70"/>
      <c r="AI206" s="70"/>
      <c r="AJ206" s="70"/>
      <c r="AK206" s="70"/>
      <c r="AL206" s="70"/>
      <c r="AM206" s="70"/>
      <c r="AN206" s="70"/>
      <c r="AO206" s="70"/>
      <c r="AP206" s="70"/>
      <c r="AQ206" s="70"/>
      <c r="AR206" s="70"/>
      <c r="AS206" s="70"/>
      <c r="AT206" s="70"/>
      <c r="AU206" s="70"/>
      <c r="AV206" s="70"/>
      <c r="AW206" s="70"/>
      <c r="AX206" s="70"/>
      <c r="AY206" s="70"/>
      <c r="AZ206" s="70"/>
      <c r="BA206" s="70"/>
      <c r="BB206" s="70"/>
      <c r="BC206" s="70"/>
      <c r="BD206" s="70"/>
      <c r="BE206" s="70"/>
      <c r="BF206" s="70"/>
      <c r="BG206" s="70"/>
      <c r="BH206" s="70"/>
    </row>
    <row r="207" spans="1:60" x14ac:dyDescent="0.25">
      <c r="A207" s="70"/>
      <c r="J207" s="70"/>
      <c r="K207" s="70"/>
      <c r="L207" s="70"/>
      <c r="M207" s="70"/>
      <c r="N207" s="70"/>
      <c r="O207" s="70"/>
      <c r="P207" s="70"/>
      <c r="Q207" s="70"/>
      <c r="R207" s="70"/>
      <c r="S207" s="70"/>
      <c r="T207" s="70"/>
      <c r="U207" s="70"/>
      <c r="V207" s="70"/>
      <c r="W207" s="70"/>
      <c r="X207" s="70"/>
      <c r="Y207" s="70"/>
      <c r="Z207" s="70"/>
      <c r="AA207" s="70"/>
      <c r="AB207" s="70"/>
      <c r="AC207" s="70"/>
      <c r="AD207" s="70"/>
      <c r="AE207" s="70"/>
      <c r="AF207" s="70"/>
      <c r="AG207" s="70"/>
      <c r="AH207" s="70"/>
      <c r="AI207" s="70"/>
      <c r="AJ207" s="70"/>
      <c r="AK207" s="70"/>
      <c r="AL207" s="70"/>
      <c r="AM207" s="70"/>
      <c r="AN207" s="70"/>
      <c r="AO207" s="70"/>
      <c r="AP207" s="70"/>
      <c r="AQ207" s="70"/>
      <c r="AR207" s="70"/>
      <c r="AS207" s="70"/>
      <c r="AT207" s="70"/>
      <c r="AU207" s="70"/>
      <c r="AV207" s="70"/>
      <c r="AW207" s="70"/>
      <c r="AX207" s="70"/>
      <c r="AY207" s="70"/>
      <c r="AZ207" s="70"/>
      <c r="BA207" s="70"/>
      <c r="BB207" s="70"/>
      <c r="BC207" s="70"/>
      <c r="BD207" s="70"/>
      <c r="BE207" s="70"/>
      <c r="BF207" s="70"/>
      <c r="BG207" s="70"/>
      <c r="BH207" s="70"/>
    </row>
    <row r="208" spans="1:60" x14ac:dyDescent="0.25">
      <c r="A208" s="70"/>
      <c r="J208" s="70"/>
      <c r="K208" s="70"/>
      <c r="L208" s="70"/>
      <c r="M208" s="70"/>
      <c r="N208" s="70"/>
      <c r="O208" s="70"/>
      <c r="P208" s="70"/>
      <c r="Q208" s="70"/>
      <c r="R208" s="70"/>
      <c r="S208" s="70"/>
      <c r="T208" s="70"/>
      <c r="U208" s="70"/>
      <c r="V208" s="70"/>
      <c r="W208" s="70"/>
      <c r="X208" s="70"/>
      <c r="Y208" s="70"/>
      <c r="Z208" s="70"/>
      <c r="AA208" s="70"/>
      <c r="AB208" s="70"/>
      <c r="AC208" s="70"/>
      <c r="AD208" s="70"/>
      <c r="AE208" s="70"/>
      <c r="AF208" s="70"/>
      <c r="AG208" s="70"/>
      <c r="AH208" s="70"/>
      <c r="AI208" s="70"/>
      <c r="AJ208" s="70"/>
      <c r="AK208" s="70"/>
      <c r="AL208" s="70"/>
      <c r="AM208" s="70"/>
      <c r="AN208" s="70"/>
      <c r="AO208" s="70"/>
      <c r="AP208" s="70"/>
      <c r="AQ208" s="70"/>
      <c r="AR208" s="70"/>
      <c r="AS208" s="70"/>
      <c r="AT208" s="70"/>
      <c r="AU208" s="70"/>
      <c r="AV208" s="70"/>
      <c r="AW208" s="70"/>
      <c r="AX208" s="70"/>
      <c r="AY208" s="70"/>
      <c r="AZ208" s="70"/>
      <c r="BA208" s="70"/>
      <c r="BB208" s="70"/>
      <c r="BC208" s="70"/>
      <c r="BD208" s="70"/>
      <c r="BE208" s="70"/>
      <c r="BF208" s="70"/>
      <c r="BG208" s="70"/>
      <c r="BH208" s="70"/>
    </row>
    <row r="209" spans="1:60" x14ac:dyDescent="0.25">
      <c r="A209" s="70"/>
      <c r="J209" s="70"/>
      <c r="K209" s="70"/>
      <c r="L209" s="70"/>
      <c r="M209" s="70"/>
      <c r="N209" s="70"/>
      <c r="O209" s="70"/>
      <c r="P209" s="70"/>
      <c r="Q209" s="70"/>
      <c r="R209" s="70"/>
      <c r="S209" s="70"/>
      <c r="T209" s="70"/>
      <c r="U209" s="70"/>
      <c r="V209" s="70"/>
      <c r="W209" s="70"/>
      <c r="X209" s="70"/>
      <c r="Y209" s="70"/>
      <c r="Z209" s="70"/>
      <c r="AA209" s="70"/>
      <c r="AB209" s="70"/>
      <c r="AC209" s="70"/>
      <c r="AD209" s="70"/>
      <c r="AE209" s="70"/>
      <c r="AF209" s="70"/>
      <c r="AG209" s="70"/>
      <c r="AH209" s="70"/>
      <c r="AI209" s="70"/>
      <c r="AJ209" s="70"/>
      <c r="AK209" s="70"/>
      <c r="AL209" s="70"/>
      <c r="AM209" s="70"/>
      <c r="AN209" s="70"/>
      <c r="AO209" s="70"/>
      <c r="AP209" s="70"/>
      <c r="AQ209" s="70"/>
      <c r="AR209" s="70"/>
      <c r="AS209" s="70"/>
      <c r="AT209" s="70"/>
      <c r="AU209" s="70"/>
      <c r="AV209" s="70"/>
      <c r="AW209" s="70"/>
      <c r="AX209" s="70"/>
      <c r="AY209" s="70"/>
      <c r="AZ209" s="70"/>
      <c r="BA209" s="70"/>
      <c r="BB209" s="70"/>
      <c r="BC209" s="70"/>
      <c r="BD209" s="70"/>
      <c r="BE209" s="70"/>
      <c r="BF209" s="70"/>
      <c r="BG209" s="70"/>
      <c r="BH209" s="70"/>
    </row>
    <row r="210" spans="1:60" x14ac:dyDescent="0.25">
      <c r="A210" s="70"/>
      <c r="J210" s="70"/>
      <c r="K210" s="70"/>
      <c r="L210" s="70"/>
      <c r="M210" s="70"/>
      <c r="N210" s="70"/>
      <c r="O210" s="70"/>
      <c r="P210" s="70"/>
      <c r="Q210" s="70"/>
      <c r="R210" s="70"/>
      <c r="S210" s="70"/>
      <c r="T210" s="70"/>
      <c r="U210" s="70"/>
      <c r="V210" s="70"/>
      <c r="W210" s="70"/>
      <c r="X210" s="70"/>
      <c r="Y210" s="70"/>
      <c r="Z210" s="70"/>
      <c r="AA210" s="70"/>
      <c r="AB210" s="70"/>
      <c r="AC210" s="70"/>
      <c r="AD210" s="70"/>
      <c r="AE210" s="70"/>
      <c r="AF210" s="70"/>
      <c r="AG210" s="70"/>
      <c r="AH210" s="70"/>
      <c r="AI210" s="70"/>
      <c r="AJ210" s="70"/>
      <c r="AK210" s="70"/>
      <c r="AL210" s="70"/>
      <c r="AM210" s="70"/>
      <c r="AN210" s="70"/>
      <c r="AO210" s="70"/>
      <c r="AP210" s="70"/>
      <c r="AQ210" s="70"/>
      <c r="AR210" s="70"/>
      <c r="AS210" s="70"/>
      <c r="AT210" s="70"/>
      <c r="AU210" s="70"/>
      <c r="AV210" s="70"/>
      <c r="AW210" s="70"/>
      <c r="AX210" s="70"/>
      <c r="AY210" s="70"/>
      <c r="AZ210" s="70"/>
      <c r="BA210" s="70"/>
      <c r="BB210" s="70"/>
      <c r="BC210" s="70"/>
      <c r="BD210" s="70"/>
      <c r="BE210" s="70"/>
      <c r="BF210" s="70"/>
      <c r="BG210" s="70"/>
      <c r="BH210" s="70"/>
    </row>
    <row r="211" spans="1:60" x14ac:dyDescent="0.25">
      <c r="A211" s="70"/>
      <c r="J211" s="70"/>
      <c r="K211" s="70"/>
      <c r="L211" s="70"/>
      <c r="M211" s="70"/>
      <c r="N211" s="70"/>
      <c r="O211" s="70"/>
      <c r="P211" s="70"/>
      <c r="Q211" s="70"/>
      <c r="R211" s="70"/>
      <c r="S211" s="70"/>
      <c r="T211" s="70"/>
      <c r="U211" s="70"/>
      <c r="V211" s="70"/>
      <c r="W211" s="70"/>
      <c r="X211" s="70"/>
      <c r="Y211" s="70"/>
      <c r="Z211" s="70"/>
      <c r="AA211" s="70"/>
      <c r="AB211" s="70"/>
      <c r="AC211" s="70"/>
      <c r="AD211" s="70"/>
      <c r="AE211" s="70"/>
      <c r="AF211" s="70"/>
      <c r="AG211" s="70"/>
      <c r="AH211" s="70"/>
      <c r="AI211" s="70"/>
      <c r="AJ211" s="70"/>
      <c r="AK211" s="70"/>
      <c r="AL211" s="70"/>
      <c r="AM211" s="70"/>
      <c r="AN211" s="70"/>
      <c r="AO211" s="70"/>
      <c r="AP211" s="70"/>
      <c r="AQ211" s="70"/>
      <c r="AR211" s="70"/>
      <c r="AS211" s="70"/>
      <c r="AT211" s="70"/>
      <c r="AU211" s="70"/>
      <c r="AV211" s="70"/>
      <c r="AW211" s="70"/>
      <c r="AX211" s="70"/>
      <c r="AY211" s="70"/>
      <c r="AZ211" s="70"/>
      <c r="BA211" s="70"/>
      <c r="BB211" s="70"/>
      <c r="BC211" s="70"/>
      <c r="BD211" s="70"/>
      <c r="BE211" s="70"/>
      <c r="BF211" s="70"/>
      <c r="BG211" s="70"/>
      <c r="BH211" s="70"/>
    </row>
    <row r="212" spans="1:60" x14ac:dyDescent="0.25">
      <c r="A212" s="70"/>
      <c r="J212" s="70"/>
      <c r="K212" s="70"/>
      <c r="L212" s="70"/>
      <c r="M212" s="70"/>
      <c r="N212" s="70"/>
      <c r="O212" s="70"/>
      <c r="P212" s="70"/>
      <c r="Q212" s="70"/>
      <c r="R212" s="70"/>
      <c r="S212" s="70"/>
      <c r="T212" s="70"/>
      <c r="U212" s="70"/>
      <c r="V212" s="70"/>
      <c r="W212" s="70"/>
      <c r="X212" s="70"/>
      <c r="Y212" s="70"/>
      <c r="Z212" s="70"/>
      <c r="AA212" s="70"/>
      <c r="AB212" s="70"/>
      <c r="AC212" s="70"/>
      <c r="AD212" s="70"/>
      <c r="AE212" s="70"/>
      <c r="AF212" s="70"/>
      <c r="AG212" s="70"/>
      <c r="AH212" s="70"/>
      <c r="AI212" s="70"/>
      <c r="AJ212" s="70"/>
      <c r="AK212" s="70"/>
      <c r="AL212" s="70"/>
      <c r="AM212" s="70"/>
      <c r="AN212" s="70"/>
      <c r="AO212" s="70"/>
      <c r="AP212" s="70"/>
      <c r="AQ212" s="70"/>
      <c r="AR212" s="70"/>
      <c r="AS212" s="70"/>
      <c r="AT212" s="70"/>
      <c r="AU212" s="70"/>
      <c r="AV212" s="70"/>
      <c r="AW212" s="70"/>
      <c r="AX212" s="70"/>
      <c r="AY212" s="70"/>
      <c r="AZ212" s="70"/>
      <c r="BA212" s="70"/>
      <c r="BB212" s="70"/>
      <c r="BC212" s="70"/>
      <c r="BD212" s="70"/>
      <c r="BE212" s="70"/>
      <c r="BF212" s="70"/>
      <c r="BG212" s="70"/>
      <c r="BH212" s="70"/>
    </row>
    <row r="213" spans="1:60" x14ac:dyDescent="0.25">
      <c r="A213" s="70"/>
      <c r="J213" s="70"/>
      <c r="K213" s="70"/>
      <c r="L213" s="70"/>
      <c r="M213" s="70"/>
      <c r="N213" s="70"/>
      <c r="O213" s="70"/>
      <c r="P213" s="70"/>
      <c r="Q213" s="70"/>
      <c r="R213" s="70"/>
      <c r="S213" s="70"/>
      <c r="T213" s="70"/>
      <c r="U213" s="70"/>
      <c r="V213" s="70"/>
      <c r="W213" s="70"/>
      <c r="X213" s="70"/>
      <c r="Y213" s="70"/>
      <c r="Z213" s="70"/>
      <c r="AA213" s="70"/>
      <c r="AB213" s="70"/>
      <c r="AC213" s="70"/>
      <c r="AD213" s="70"/>
      <c r="AE213" s="70"/>
      <c r="AF213" s="70"/>
      <c r="AG213" s="70"/>
      <c r="AH213" s="70"/>
      <c r="AI213" s="70"/>
      <c r="AJ213" s="70"/>
      <c r="AK213" s="70"/>
      <c r="AL213" s="70"/>
      <c r="AM213" s="70"/>
      <c r="AN213" s="70"/>
      <c r="AO213" s="70"/>
      <c r="AP213" s="70"/>
      <c r="AQ213" s="70"/>
      <c r="AR213" s="70"/>
      <c r="AS213" s="70"/>
      <c r="AT213" s="70"/>
      <c r="AU213" s="70"/>
      <c r="AV213" s="70"/>
      <c r="AW213" s="70"/>
      <c r="AX213" s="70"/>
      <c r="AY213" s="70"/>
      <c r="AZ213" s="70"/>
      <c r="BA213" s="70"/>
      <c r="BB213" s="70"/>
      <c r="BC213" s="70"/>
      <c r="BD213" s="70"/>
      <c r="BE213" s="70"/>
      <c r="BF213" s="70"/>
      <c r="BG213" s="70"/>
      <c r="BH213" s="70"/>
    </row>
    <row r="214" spans="1:60" x14ac:dyDescent="0.25">
      <c r="A214" s="70"/>
      <c r="J214" s="70"/>
      <c r="K214" s="70"/>
      <c r="L214" s="70"/>
      <c r="M214" s="70"/>
      <c r="N214" s="70"/>
      <c r="O214" s="70"/>
      <c r="P214" s="70"/>
      <c r="Q214" s="70"/>
      <c r="R214" s="70"/>
      <c r="S214" s="70"/>
      <c r="T214" s="70"/>
      <c r="U214" s="70"/>
      <c r="V214" s="70"/>
      <c r="W214" s="70"/>
      <c r="X214" s="70"/>
      <c r="Y214" s="70"/>
      <c r="Z214" s="70"/>
      <c r="AA214" s="70"/>
      <c r="AB214" s="70"/>
      <c r="AC214" s="70"/>
      <c r="AD214" s="70"/>
      <c r="AE214" s="70"/>
      <c r="AF214" s="70"/>
      <c r="AG214" s="70"/>
      <c r="AH214" s="70"/>
      <c r="AI214" s="70"/>
      <c r="AJ214" s="70"/>
      <c r="AK214" s="70"/>
      <c r="AL214" s="70"/>
      <c r="AM214" s="70"/>
      <c r="AN214" s="70"/>
      <c r="AO214" s="70"/>
      <c r="AP214" s="70"/>
      <c r="AQ214" s="70"/>
      <c r="AR214" s="70"/>
      <c r="AS214" s="70"/>
      <c r="AT214" s="70"/>
      <c r="AU214" s="70"/>
      <c r="AV214" s="70"/>
      <c r="AW214" s="70"/>
      <c r="AX214" s="70"/>
      <c r="AY214" s="70"/>
      <c r="AZ214" s="70"/>
      <c r="BA214" s="70"/>
      <c r="BB214" s="70"/>
      <c r="BC214" s="70"/>
      <c r="BD214" s="70"/>
      <c r="BE214" s="70"/>
      <c r="BF214" s="70"/>
      <c r="BG214" s="70"/>
      <c r="BH214" s="70"/>
    </row>
    <row r="215" spans="1:60" x14ac:dyDescent="0.25">
      <c r="A215" s="70"/>
      <c r="J215" s="70"/>
      <c r="K215" s="70"/>
      <c r="L215" s="70"/>
      <c r="M215" s="70"/>
      <c r="N215" s="70"/>
      <c r="O215" s="70"/>
      <c r="P215" s="70"/>
      <c r="Q215" s="70"/>
      <c r="R215" s="70"/>
      <c r="S215" s="70"/>
      <c r="T215" s="70"/>
      <c r="U215" s="70"/>
      <c r="V215" s="70"/>
      <c r="W215" s="70"/>
      <c r="X215" s="70"/>
      <c r="Y215" s="70"/>
      <c r="Z215" s="70"/>
      <c r="AA215" s="70"/>
      <c r="AB215" s="70"/>
      <c r="AC215" s="70"/>
      <c r="AD215" s="70"/>
      <c r="AE215" s="70"/>
      <c r="AF215" s="70"/>
      <c r="AG215" s="70"/>
      <c r="AH215" s="70"/>
      <c r="AI215" s="70"/>
      <c r="AJ215" s="70"/>
      <c r="AK215" s="70"/>
      <c r="AL215" s="70"/>
      <c r="AM215" s="70"/>
      <c r="AN215" s="70"/>
      <c r="AO215" s="70"/>
      <c r="AP215" s="70"/>
      <c r="AQ215" s="70"/>
      <c r="AR215" s="70"/>
      <c r="AS215" s="70"/>
      <c r="AT215" s="70"/>
      <c r="AU215" s="70"/>
      <c r="AV215" s="70"/>
      <c r="AW215" s="70"/>
      <c r="AX215" s="70"/>
      <c r="AY215" s="70"/>
      <c r="AZ215" s="70"/>
      <c r="BA215" s="70"/>
      <c r="BB215" s="70"/>
      <c r="BC215" s="70"/>
      <c r="BD215" s="70"/>
      <c r="BE215" s="70"/>
      <c r="BF215" s="70"/>
      <c r="BG215" s="70"/>
      <c r="BH215" s="70"/>
    </row>
    <row r="216" spans="1:60" x14ac:dyDescent="0.25">
      <c r="A216" s="70"/>
      <c r="J216" s="70"/>
      <c r="K216" s="70"/>
      <c r="L216" s="70"/>
      <c r="M216" s="70"/>
      <c r="N216" s="70"/>
      <c r="O216" s="70"/>
      <c r="P216" s="70"/>
      <c r="Q216" s="70"/>
      <c r="R216" s="70"/>
      <c r="S216" s="70"/>
      <c r="T216" s="70"/>
      <c r="U216" s="70"/>
      <c r="V216" s="70"/>
      <c r="W216" s="70"/>
      <c r="X216" s="70"/>
      <c r="Y216" s="70"/>
      <c r="Z216" s="70"/>
      <c r="AA216" s="70"/>
      <c r="AB216" s="70"/>
      <c r="AC216" s="70"/>
      <c r="AD216" s="70"/>
      <c r="AE216" s="70"/>
      <c r="AF216" s="70"/>
      <c r="AG216" s="70"/>
      <c r="AH216" s="70"/>
      <c r="AI216" s="70"/>
      <c r="AJ216" s="70"/>
      <c r="AK216" s="70"/>
      <c r="AL216" s="70"/>
      <c r="AM216" s="70"/>
      <c r="AN216" s="70"/>
      <c r="AO216" s="70"/>
      <c r="AP216" s="70"/>
      <c r="AQ216" s="70"/>
      <c r="AR216" s="70"/>
      <c r="AS216" s="70"/>
      <c r="AT216" s="70"/>
      <c r="AU216" s="70"/>
      <c r="AV216" s="70"/>
      <c r="AW216" s="70"/>
      <c r="AX216" s="70"/>
      <c r="AY216" s="70"/>
      <c r="AZ216" s="70"/>
      <c r="BA216" s="70"/>
      <c r="BB216" s="70"/>
      <c r="BC216" s="70"/>
      <c r="BD216" s="70"/>
      <c r="BE216" s="70"/>
      <c r="BF216" s="70"/>
      <c r="BG216" s="70"/>
      <c r="BH216" s="70"/>
    </row>
    <row r="217" spans="1:60" x14ac:dyDescent="0.25">
      <c r="A217" s="70"/>
      <c r="J217" s="70"/>
      <c r="K217" s="70"/>
      <c r="L217" s="70"/>
      <c r="M217" s="70"/>
      <c r="N217" s="70"/>
      <c r="O217" s="70"/>
      <c r="P217" s="70"/>
      <c r="Q217" s="70"/>
      <c r="R217" s="70"/>
      <c r="S217" s="70"/>
      <c r="T217" s="70"/>
      <c r="U217" s="70"/>
      <c r="V217" s="70"/>
      <c r="W217" s="70"/>
      <c r="X217" s="70"/>
      <c r="Y217" s="70"/>
      <c r="Z217" s="70"/>
      <c r="AA217" s="70"/>
      <c r="AB217" s="70"/>
      <c r="AC217" s="70"/>
      <c r="AD217" s="70"/>
      <c r="AE217" s="70"/>
      <c r="AF217" s="70"/>
      <c r="AG217" s="70"/>
      <c r="AH217" s="70"/>
      <c r="AI217" s="70"/>
      <c r="AJ217" s="70"/>
      <c r="AK217" s="70"/>
      <c r="AL217" s="70"/>
      <c r="AM217" s="70"/>
      <c r="AN217" s="70"/>
      <c r="AO217" s="70"/>
      <c r="AP217" s="70"/>
      <c r="AQ217" s="70"/>
      <c r="AR217" s="70"/>
      <c r="AS217" s="70"/>
      <c r="AT217" s="70"/>
      <c r="AU217" s="70"/>
      <c r="AV217" s="70"/>
      <c r="AW217" s="70"/>
      <c r="AX217" s="70"/>
      <c r="AY217" s="70"/>
      <c r="AZ217" s="70"/>
      <c r="BA217" s="70"/>
      <c r="BB217" s="70"/>
      <c r="BC217" s="70"/>
      <c r="BD217" s="70"/>
      <c r="BE217" s="70"/>
      <c r="BF217" s="70"/>
      <c r="BG217" s="70"/>
      <c r="BH217" s="70"/>
    </row>
    <row r="218" spans="1:60" x14ac:dyDescent="0.25">
      <c r="A218" s="70"/>
      <c r="J218" s="70"/>
      <c r="K218" s="70"/>
      <c r="L218" s="70"/>
      <c r="M218" s="70"/>
      <c r="N218" s="70"/>
      <c r="O218" s="70"/>
      <c r="P218" s="70"/>
      <c r="Q218" s="70"/>
      <c r="R218" s="70"/>
      <c r="S218" s="70"/>
      <c r="T218" s="70"/>
      <c r="U218" s="70"/>
      <c r="V218" s="70"/>
      <c r="W218" s="70"/>
      <c r="X218" s="70"/>
      <c r="Y218" s="70"/>
      <c r="Z218" s="70"/>
      <c r="AA218" s="70"/>
      <c r="AB218" s="70"/>
      <c r="AC218" s="70"/>
      <c r="AD218" s="70"/>
      <c r="AE218" s="70"/>
      <c r="AF218" s="70"/>
      <c r="AG218" s="70"/>
      <c r="AH218" s="70"/>
      <c r="AI218" s="70"/>
      <c r="AJ218" s="70"/>
      <c r="AK218" s="70"/>
      <c r="AL218" s="70"/>
      <c r="AM218" s="70"/>
      <c r="AN218" s="70"/>
      <c r="AO218" s="70"/>
      <c r="AP218" s="70"/>
      <c r="AQ218" s="70"/>
      <c r="AR218" s="70"/>
      <c r="AS218" s="70"/>
      <c r="AT218" s="70"/>
      <c r="AU218" s="70"/>
      <c r="AV218" s="70"/>
      <c r="AW218" s="70"/>
      <c r="AX218" s="70"/>
      <c r="AY218" s="70"/>
      <c r="AZ218" s="70"/>
      <c r="BA218" s="70"/>
      <c r="BB218" s="70"/>
      <c r="BC218" s="70"/>
      <c r="BD218" s="70"/>
      <c r="BE218" s="70"/>
      <c r="BF218" s="70"/>
      <c r="BG218" s="70"/>
      <c r="BH218" s="70"/>
    </row>
    <row r="219" spans="1:60" x14ac:dyDescent="0.25">
      <c r="A219" s="70"/>
      <c r="J219" s="70"/>
      <c r="K219" s="70"/>
      <c r="L219" s="70"/>
      <c r="M219" s="70"/>
      <c r="N219" s="70"/>
      <c r="O219" s="70"/>
      <c r="P219" s="70"/>
      <c r="Q219" s="70"/>
      <c r="R219" s="70"/>
      <c r="S219" s="70"/>
      <c r="T219" s="70"/>
      <c r="U219" s="70"/>
      <c r="V219" s="70"/>
      <c r="W219" s="70"/>
      <c r="X219" s="70"/>
      <c r="Y219" s="70"/>
      <c r="Z219" s="70"/>
      <c r="AA219" s="70"/>
      <c r="AB219" s="70"/>
      <c r="AC219" s="70"/>
      <c r="AD219" s="70"/>
      <c r="AE219" s="70"/>
      <c r="AF219" s="70"/>
      <c r="AG219" s="70"/>
      <c r="AH219" s="70"/>
      <c r="AI219" s="70"/>
      <c r="AJ219" s="70"/>
      <c r="AK219" s="70"/>
      <c r="AL219" s="70"/>
      <c r="AM219" s="70"/>
      <c r="AN219" s="70"/>
      <c r="AO219" s="70"/>
      <c r="AP219" s="70"/>
      <c r="AQ219" s="70"/>
      <c r="AR219" s="70"/>
      <c r="AS219" s="70"/>
      <c r="AT219" s="70"/>
      <c r="AU219" s="70"/>
      <c r="AV219" s="70"/>
      <c r="AW219" s="70"/>
      <c r="AX219" s="70"/>
      <c r="AY219" s="70"/>
      <c r="AZ219" s="70"/>
      <c r="BA219" s="70"/>
      <c r="BB219" s="70"/>
      <c r="BC219" s="70"/>
      <c r="BD219" s="70"/>
      <c r="BE219" s="70"/>
      <c r="BF219" s="70"/>
      <c r="BG219" s="70"/>
      <c r="BH219" s="70"/>
    </row>
    <row r="220" spans="1:60" x14ac:dyDescent="0.25">
      <c r="A220" s="70"/>
      <c r="J220" s="70"/>
      <c r="K220" s="70"/>
      <c r="L220" s="70"/>
      <c r="M220" s="70"/>
      <c r="N220" s="70"/>
      <c r="O220" s="70"/>
      <c r="P220" s="70"/>
      <c r="Q220" s="70"/>
      <c r="R220" s="70"/>
      <c r="S220" s="70"/>
      <c r="T220" s="70"/>
      <c r="U220" s="70"/>
      <c r="V220" s="70"/>
      <c r="W220" s="70"/>
      <c r="X220" s="70"/>
      <c r="Y220" s="70"/>
      <c r="Z220" s="70"/>
      <c r="AA220" s="70"/>
      <c r="AB220" s="70"/>
      <c r="AC220" s="70"/>
      <c r="AD220" s="70"/>
      <c r="AE220" s="70"/>
      <c r="AF220" s="70"/>
      <c r="AG220" s="70"/>
      <c r="AH220" s="70"/>
      <c r="AI220" s="70"/>
      <c r="AJ220" s="70"/>
      <c r="AK220" s="70"/>
      <c r="AL220" s="70"/>
      <c r="AM220" s="70"/>
      <c r="AN220" s="70"/>
      <c r="AO220" s="70"/>
      <c r="AP220" s="70"/>
      <c r="AQ220" s="70"/>
      <c r="AR220" s="70"/>
      <c r="AS220" s="70"/>
      <c r="AT220" s="70"/>
      <c r="AU220" s="70"/>
      <c r="AV220" s="70"/>
      <c r="AW220" s="70"/>
      <c r="AX220" s="70"/>
      <c r="AY220" s="70"/>
      <c r="AZ220" s="70"/>
      <c r="BA220" s="70"/>
      <c r="BB220" s="70"/>
      <c r="BC220" s="70"/>
      <c r="BD220" s="70"/>
      <c r="BE220" s="70"/>
      <c r="BF220" s="70"/>
      <c r="BG220" s="70"/>
      <c r="BH220" s="70"/>
    </row>
    <row r="221" spans="1:60" x14ac:dyDescent="0.25">
      <c r="A221" s="70"/>
      <c r="J221" s="70"/>
      <c r="K221" s="70"/>
      <c r="L221" s="70"/>
      <c r="M221" s="70"/>
      <c r="N221" s="70"/>
      <c r="O221" s="70"/>
      <c r="P221" s="70"/>
      <c r="Q221" s="70"/>
      <c r="R221" s="70"/>
      <c r="S221" s="70"/>
      <c r="T221" s="70"/>
      <c r="U221" s="70"/>
      <c r="V221" s="70"/>
      <c r="W221" s="70"/>
      <c r="X221" s="70"/>
      <c r="Y221" s="70"/>
      <c r="Z221" s="70"/>
      <c r="AA221" s="70"/>
      <c r="AB221" s="70"/>
      <c r="AC221" s="70"/>
      <c r="AD221" s="70"/>
      <c r="AE221" s="70"/>
      <c r="AF221" s="70"/>
      <c r="AG221" s="70"/>
      <c r="AH221" s="70"/>
      <c r="AI221" s="70"/>
      <c r="AJ221" s="70"/>
      <c r="AK221" s="70"/>
      <c r="AL221" s="70"/>
      <c r="AM221" s="70"/>
      <c r="AN221" s="70"/>
      <c r="AO221" s="70"/>
      <c r="AP221" s="70"/>
      <c r="AQ221" s="70"/>
      <c r="AR221" s="70"/>
      <c r="AS221" s="70"/>
      <c r="AT221" s="70"/>
      <c r="AU221" s="70"/>
      <c r="AV221" s="70"/>
      <c r="AW221" s="70"/>
      <c r="AX221" s="70"/>
      <c r="AY221" s="70"/>
      <c r="AZ221" s="70"/>
      <c r="BA221" s="70"/>
      <c r="BB221" s="70"/>
      <c r="BC221" s="70"/>
      <c r="BD221" s="70"/>
      <c r="BE221" s="70"/>
      <c r="BF221" s="70"/>
      <c r="BG221" s="70"/>
      <c r="BH221" s="70"/>
    </row>
    <row r="222" spans="1:60" x14ac:dyDescent="0.25">
      <c r="A222" s="70"/>
      <c r="J222" s="70"/>
      <c r="K222" s="70"/>
      <c r="L222" s="70"/>
      <c r="M222" s="70"/>
      <c r="N222" s="70"/>
      <c r="O222" s="70"/>
      <c r="P222" s="70"/>
      <c r="Q222" s="70"/>
      <c r="R222" s="70"/>
      <c r="S222" s="70"/>
      <c r="T222" s="70"/>
      <c r="U222" s="70"/>
      <c r="V222" s="70"/>
      <c r="W222" s="70"/>
      <c r="X222" s="70"/>
      <c r="Y222" s="70"/>
      <c r="Z222" s="70"/>
      <c r="AA222" s="70"/>
      <c r="AB222" s="70"/>
      <c r="AC222" s="70"/>
      <c r="AD222" s="70"/>
      <c r="AE222" s="70"/>
      <c r="AF222" s="70"/>
      <c r="AG222" s="70"/>
      <c r="AH222" s="70"/>
      <c r="AI222" s="70"/>
      <c r="AJ222" s="70"/>
      <c r="AK222" s="70"/>
      <c r="AL222" s="70"/>
      <c r="AM222" s="70"/>
      <c r="AN222" s="70"/>
      <c r="AO222" s="70"/>
      <c r="AP222" s="70"/>
      <c r="AQ222" s="70"/>
      <c r="AR222" s="70"/>
      <c r="AS222" s="70"/>
      <c r="AT222" s="70"/>
      <c r="AU222" s="70"/>
      <c r="AV222" s="70"/>
      <c r="AW222" s="70"/>
      <c r="AX222" s="70"/>
      <c r="AY222" s="70"/>
      <c r="AZ222" s="70"/>
      <c r="BA222" s="70"/>
      <c r="BB222" s="70"/>
      <c r="BC222" s="70"/>
      <c r="BD222" s="70"/>
      <c r="BE222" s="70"/>
      <c r="BF222" s="70"/>
      <c r="BG222" s="70"/>
      <c r="BH222" s="70"/>
    </row>
    <row r="223" spans="1:60" x14ac:dyDescent="0.25">
      <c r="A223" s="70"/>
      <c r="J223" s="70"/>
      <c r="K223" s="70"/>
      <c r="L223" s="70"/>
      <c r="M223" s="70"/>
      <c r="N223" s="70"/>
      <c r="O223" s="70"/>
      <c r="P223" s="70"/>
      <c r="Q223" s="70"/>
      <c r="R223" s="70"/>
      <c r="S223" s="70"/>
      <c r="T223" s="70"/>
      <c r="U223" s="70"/>
      <c r="V223" s="70"/>
      <c r="W223" s="70"/>
      <c r="X223" s="70"/>
      <c r="Y223" s="70"/>
      <c r="Z223" s="70"/>
      <c r="AA223" s="70"/>
      <c r="AB223" s="70"/>
      <c r="AC223" s="70"/>
      <c r="AD223" s="70"/>
      <c r="AE223" s="70"/>
      <c r="AF223" s="70"/>
      <c r="AG223" s="70"/>
      <c r="AH223" s="70"/>
      <c r="AI223" s="70"/>
      <c r="AJ223" s="70"/>
      <c r="AK223" s="70"/>
      <c r="AL223" s="70"/>
      <c r="AM223" s="70"/>
      <c r="AN223" s="70"/>
      <c r="AO223" s="70"/>
      <c r="AP223" s="70"/>
      <c r="AQ223" s="70"/>
      <c r="AR223" s="70"/>
      <c r="AS223" s="70"/>
      <c r="AT223" s="70"/>
      <c r="AU223" s="70"/>
      <c r="AV223" s="70"/>
      <c r="AW223" s="70"/>
      <c r="AX223" s="70"/>
      <c r="AY223" s="70"/>
      <c r="AZ223" s="70"/>
      <c r="BA223" s="70"/>
      <c r="BB223" s="70"/>
      <c r="BC223" s="70"/>
      <c r="BD223" s="70"/>
      <c r="BE223" s="70"/>
      <c r="BF223" s="70"/>
      <c r="BG223" s="70"/>
      <c r="BH223" s="70"/>
    </row>
    <row r="224" spans="1:60" x14ac:dyDescent="0.25">
      <c r="A224" s="70"/>
      <c r="J224" s="70"/>
      <c r="K224" s="70"/>
      <c r="L224" s="70"/>
      <c r="M224" s="70"/>
      <c r="N224" s="70"/>
      <c r="O224" s="70"/>
      <c r="P224" s="70"/>
      <c r="Q224" s="70"/>
      <c r="R224" s="70"/>
      <c r="S224" s="70"/>
      <c r="T224" s="70"/>
      <c r="U224" s="70"/>
      <c r="V224" s="70"/>
      <c r="W224" s="70"/>
      <c r="X224" s="70"/>
      <c r="Y224" s="70"/>
      <c r="Z224" s="70"/>
      <c r="AA224" s="70"/>
      <c r="AB224" s="70"/>
      <c r="AC224" s="70"/>
      <c r="AD224" s="70"/>
      <c r="AE224" s="70"/>
      <c r="AF224" s="70"/>
      <c r="AG224" s="70"/>
      <c r="AH224" s="70"/>
      <c r="AI224" s="70"/>
      <c r="AJ224" s="70"/>
      <c r="AK224" s="70"/>
      <c r="AL224" s="70"/>
      <c r="AM224" s="70"/>
      <c r="AN224" s="70"/>
      <c r="AO224" s="70"/>
      <c r="AP224" s="70"/>
      <c r="AQ224" s="70"/>
      <c r="AR224" s="70"/>
      <c r="AS224" s="70"/>
      <c r="AT224" s="70"/>
      <c r="AU224" s="70"/>
      <c r="AV224" s="70"/>
      <c r="AW224" s="70"/>
      <c r="AX224" s="70"/>
      <c r="AY224" s="70"/>
      <c r="AZ224" s="70"/>
      <c r="BA224" s="70"/>
      <c r="BB224" s="70"/>
      <c r="BC224" s="70"/>
      <c r="BD224" s="70"/>
      <c r="BE224" s="70"/>
      <c r="BF224" s="70"/>
      <c r="BG224" s="70"/>
      <c r="BH224" s="70"/>
    </row>
    <row r="225" spans="1:60" x14ac:dyDescent="0.25">
      <c r="A225" s="70"/>
      <c r="J225" s="70"/>
      <c r="K225" s="70"/>
      <c r="L225" s="70"/>
      <c r="M225" s="70"/>
      <c r="N225" s="70"/>
      <c r="O225" s="70"/>
      <c r="P225" s="70"/>
      <c r="Q225" s="70"/>
      <c r="R225" s="70"/>
      <c r="S225" s="70"/>
      <c r="T225" s="70"/>
      <c r="U225" s="70"/>
      <c r="V225" s="70"/>
      <c r="W225" s="70"/>
      <c r="X225" s="70"/>
      <c r="Y225" s="70"/>
      <c r="Z225" s="70"/>
      <c r="AA225" s="70"/>
      <c r="AB225" s="70"/>
      <c r="AC225" s="70"/>
      <c r="AD225" s="70"/>
      <c r="AE225" s="70"/>
      <c r="AF225" s="70"/>
      <c r="AG225" s="70"/>
      <c r="AH225" s="70"/>
      <c r="AI225" s="70"/>
      <c r="AJ225" s="70"/>
      <c r="AK225" s="70"/>
      <c r="AL225" s="70"/>
      <c r="AM225" s="70"/>
      <c r="AN225" s="70"/>
      <c r="AO225" s="70"/>
      <c r="AP225" s="70"/>
      <c r="AQ225" s="70"/>
      <c r="AR225" s="70"/>
      <c r="AS225" s="70"/>
      <c r="AT225" s="70"/>
      <c r="AU225" s="70"/>
      <c r="AV225" s="70"/>
      <c r="AW225" s="70"/>
      <c r="AX225" s="70"/>
      <c r="AY225" s="70"/>
      <c r="AZ225" s="70"/>
      <c r="BA225" s="70"/>
      <c r="BB225" s="70"/>
      <c r="BC225" s="70"/>
      <c r="BD225" s="70"/>
      <c r="BE225" s="70"/>
      <c r="BF225" s="70"/>
      <c r="BG225" s="70"/>
      <c r="BH225" s="70"/>
    </row>
    <row r="226" spans="1:60" x14ac:dyDescent="0.25">
      <c r="A226" s="70"/>
      <c r="J226" s="70"/>
      <c r="K226" s="70"/>
      <c r="L226" s="70"/>
      <c r="M226" s="70"/>
      <c r="N226" s="70"/>
      <c r="O226" s="70"/>
      <c r="P226" s="70"/>
      <c r="Q226" s="70"/>
      <c r="R226" s="70"/>
      <c r="S226" s="70"/>
      <c r="T226" s="70"/>
      <c r="U226" s="70"/>
      <c r="V226" s="70"/>
      <c r="W226" s="70"/>
      <c r="X226" s="70"/>
      <c r="Y226" s="70"/>
      <c r="Z226" s="70"/>
      <c r="AA226" s="70"/>
      <c r="AB226" s="70"/>
      <c r="AC226" s="70"/>
      <c r="AD226" s="70"/>
      <c r="AE226" s="70"/>
      <c r="AF226" s="70"/>
      <c r="AG226" s="70"/>
      <c r="AH226" s="70"/>
      <c r="AI226" s="70"/>
      <c r="AJ226" s="70"/>
      <c r="AK226" s="70"/>
      <c r="AL226" s="70"/>
      <c r="AM226" s="70"/>
      <c r="AN226" s="70"/>
      <c r="AO226" s="70"/>
      <c r="AP226" s="70"/>
      <c r="AQ226" s="70"/>
      <c r="AR226" s="70"/>
      <c r="AS226" s="70"/>
      <c r="AT226" s="70"/>
      <c r="AU226" s="70"/>
      <c r="AV226" s="70"/>
      <c r="AW226" s="70"/>
      <c r="AX226" s="70"/>
      <c r="AY226" s="70"/>
      <c r="AZ226" s="70"/>
      <c r="BA226" s="70"/>
      <c r="BB226" s="70"/>
      <c r="BC226" s="70"/>
      <c r="BD226" s="70"/>
      <c r="BE226" s="70"/>
      <c r="BF226" s="70"/>
      <c r="BG226" s="70"/>
      <c r="BH226" s="70"/>
    </row>
    <row r="227" spans="1:60" x14ac:dyDescent="0.25">
      <c r="A227" s="70"/>
      <c r="J227" s="70"/>
      <c r="K227" s="70"/>
      <c r="L227" s="70"/>
      <c r="M227" s="70"/>
      <c r="N227" s="70"/>
      <c r="O227" s="70"/>
      <c r="P227" s="70"/>
      <c r="Q227" s="70"/>
      <c r="R227" s="70"/>
      <c r="S227" s="70"/>
      <c r="T227" s="70"/>
      <c r="U227" s="70"/>
      <c r="V227" s="70"/>
      <c r="W227" s="70"/>
      <c r="X227" s="70"/>
      <c r="Y227" s="70"/>
      <c r="Z227" s="70"/>
      <c r="AA227" s="70"/>
      <c r="AB227" s="70"/>
      <c r="AC227" s="70"/>
      <c r="AD227" s="70"/>
      <c r="AE227" s="70"/>
      <c r="AF227" s="70"/>
      <c r="AG227" s="70"/>
      <c r="AH227" s="70"/>
      <c r="AI227" s="70"/>
      <c r="AJ227" s="70"/>
      <c r="AK227" s="70"/>
      <c r="AL227" s="70"/>
      <c r="AM227" s="70"/>
      <c r="AN227" s="70"/>
      <c r="AO227" s="70"/>
      <c r="AP227" s="70"/>
      <c r="AQ227" s="70"/>
      <c r="AR227" s="70"/>
      <c r="AS227" s="70"/>
      <c r="AT227" s="70"/>
      <c r="AU227" s="70"/>
      <c r="AV227" s="70"/>
      <c r="AW227" s="70"/>
      <c r="AX227" s="70"/>
      <c r="AY227" s="70"/>
      <c r="AZ227" s="70"/>
      <c r="BA227" s="70"/>
      <c r="BB227" s="70"/>
      <c r="BC227" s="70"/>
      <c r="BD227" s="70"/>
      <c r="BE227" s="70"/>
      <c r="BF227" s="70"/>
      <c r="BG227" s="70"/>
      <c r="BH227" s="70"/>
    </row>
    <row r="228" spans="1:60" x14ac:dyDescent="0.25">
      <c r="A228" s="70"/>
      <c r="J228" s="70"/>
      <c r="K228" s="70"/>
      <c r="L228" s="70"/>
      <c r="M228" s="70"/>
      <c r="N228" s="70"/>
      <c r="O228" s="70"/>
      <c r="P228" s="70"/>
      <c r="Q228" s="70"/>
      <c r="R228" s="70"/>
      <c r="S228" s="70"/>
      <c r="T228" s="70"/>
      <c r="U228" s="70"/>
      <c r="V228" s="70"/>
      <c r="W228" s="70"/>
      <c r="X228" s="70"/>
      <c r="Y228" s="70"/>
      <c r="Z228" s="70"/>
      <c r="AA228" s="70"/>
      <c r="AB228" s="70"/>
      <c r="AC228" s="70"/>
      <c r="AD228" s="70"/>
      <c r="AE228" s="70"/>
      <c r="AF228" s="70"/>
      <c r="AG228" s="70"/>
      <c r="AH228" s="70"/>
      <c r="AI228" s="70"/>
      <c r="AJ228" s="70"/>
      <c r="AK228" s="70"/>
      <c r="AL228" s="70"/>
      <c r="AM228" s="70"/>
      <c r="AN228" s="70"/>
      <c r="AO228" s="70"/>
      <c r="AP228" s="70"/>
      <c r="AQ228" s="70"/>
      <c r="AR228" s="70"/>
      <c r="AS228" s="70"/>
      <c r="AT228" s="70"/>
      <c r="AU228" s="70"/>
      <c r="AV228" s="70"/>
      <c r="AW228" s="70"/>
      <c r="AX228" s="70"/>
      <c r="AY228" s="70"/>
      <c r="AZ228" s="70"/>
      <c r="BA228" s="70"/>
      <c r="BB228" s="70"/>
      <c r="BC228" s="70"/>
      <c r="BD228" s="70"/>
      <c r="BE228" s="70"/>
      <c r="BF228" s="70"/>
      <c r="BG228" s="70"/>
      <c r="BH228" s="70"/>
    </row>
    <row r="229" spans="1:60" x14ac:dyDescent="0.25">
      <c r="A229" s="70"/>
      <c r="J229" s="70"/>
      <c r="K229" s="70"/>
      <c r="L229" s="70"/>
      <c r="M229" s="70"/>
      <c r="N229" s="70"/>
      <c r="O229" s="70"/>
      <c r="P229" s="70"/>
      <c r="Q229" s="70"/>
      <c r="R229" s="70"/>
      <c r="S229" s="70"/>
      <c r="T229" s="70"/>
      <c r="U229" s="70"/>
      <c r="V229" s="70"/>
      <c r="W229" s="70"/>
      <c r="X229" s="70"/>
      <c r="Y229" s="70"/>
      <c r="Z229" s="70"/>
      <c r="AA229" s="70"/>
      <c r="AB229" s="70"/>
      <c r="AC229" s="70"/>
      <c r="AD229" s="70"/>
      <c r="AE229" s="70"/>
      <c r="AF229" s="70"/>
      <c r="AG229" s="70"/>
      <c r="AH229" s="70"/>
      <c r="AI229" s="70"/>
      <c r="AJ229" s="70"/>
      <c r="AK229" s="70"/>
      <c r="AL229" s="70"/>
      <c r="AM229" s="70"/>
      <c r="AN229" s="70"/>
      <c r="AO229" s="70"/>
      <c r="AP229" s="70"/>
      <c r="AQ229" s="70"/>
      <c r="AR229" s="70"/>
      <c r="AS229" s="70"/>
      <c r="AT229" s="70"/>
      <c r="AU229" s="70"/>
      <c r="AV229" s="70"/>
      <c r="AW229" s="70"/>
      <c r="AX229" s="70"/>
      <c r="AY229" s="70"/>
      <c r="AZ229" s="70"/>
      <c r="BA229" s="70"/>
      <c r="BB229" s="70"/>
      <c r="BC229" s="70"/>
      <c r="BD229" s="70"/>
      <c r="BE229" s="70"/>
      <c r="BF229" s="70"/>
      <c r="BG229" s="70"/>
      <c r="BH229" s="70"/>
    </row>
    <row r="230" spans="1:60" x14ac:dyDescent="0.25">
      <c r="A230" s="70"/>
      <c r="J230" s="70"/>
      <c r="K230" s="70"/>
      <c r="L230" s="70"/>
      <c r="M230" s="70"/>
      <c r="N230" s="70"/>
      <c r="O230" s="70"/>
      <c r="P230" s="70"/>
      <c r="Q230" s="70"/>
      <c r="R230" s="70"/>
      <c r="S230" s="70"/>
      <c r="T230" s="70"/>
      <c r="U230" s="70"/>
      <c r="V230" s="70"/>
      <c r="W230" s="70"/>
      <c r="X230" s="70"/>
      <c r="Y230" s="70"/>
      <c r="Z230" s="70"/>
      <c r="AA230" s="70"/>
      <c r="AB230" s="70"/>
      <c r="AC230" s="70"/>
      <c r="AD230" s="70"/>
      <c r="AE230" s="70"/>
      <c r="AF230" s="70"/>
      <c r="AG230" s="70"/>
      <c r="AH230" s="70"/>
      <c r="AI230" s="70"/>
      <c r="AJ230" s="70"/>
      <c r="AK230" s="70"/>
      <c r="AL230" s="70"/>
      <c r="AM230" s="70"/>
      <c r="AN230" s="70"/>
      <c r="AO230" s="70"/>
      <c r="AP230" s="70"/>
      <c r="AQ230" s="70"/>
      <c r="AR230" s="70"/>
      <c r="AS230" s="70"/>
      <c r="AT230" s="70"/>
      <c r="AU230" s="70"/>
      <c r="AV230" s="70"/>
      <c r="AW230" s="70"/>
      <c r="AX230" s="70"/>
      <c r="AY230" s="70"/>
      <c r="AZ230" s="70"/>
      <c r="BA230" s="70"/>
      <c r="BB230" s="70"/>
      <c r="BC230" s="70"/>
      <c r="BD230" s="70"/>
      <c r="BE230" s="70"/>
      <c r="BF230" s="70"/>
      <c r="BG230" s="70"/>
      <c r="BH230" s="70"/>
    </row>
    <row r="231" spans="1:60" x14ac:dyDescent="0.25">
      <c r="A231" s="70"/>
      <c r="J231" s="70"/>
      <c r="K231" s="70"/>
      <c r="L231" s="70"/>
      <c r="M231" s="70"/>
      <c r="N231" s="70"/>
      <c r="O231" s="70"/>
      <c r="P231" s="70"/>
      <c r="Q231" s="70"/>
      <c r="R231" s="70"/>
      <c r="S231" s="70"/>
      <c r="T231" s="70"/>
      <c r="U231" s="70"/>
      <c r="V231" s="70"/>
      <c r="W231" s="70"/>
      <c r="X231" s="70"/>
      <c r="Y231" s="70"/>
      <c r="Z231" s="70"/>
      <c r="AA231" s="70"/>
      <c r="AB231" s="70"/>
      <c r="AC231" s="70"/>
      <c r="AD231" s="70"/>
      <c r="AE231" s="70"/>
      <c r="AF231" s="70"/>
      <c r="AG231" s="70"/>
      <c r="AH231" s="70"/>
      <c r="AI231" s="70"/>
      <c r="AJ231" s="70"/>
      <c r="AK231" s="70"/>
      <c r="AL231" s="70"/>
      <c r="AM231" s="70"/>
      <c r="AN231" s="70"/>
      <c r="AO231" s="70"/>
      <c r="AP231" s="70"/>
      <c r="AQ231" s="70"/>
      <c r="AR231" s="70"/>
      <c r="AS231" s="70"/>
      <c r="AT231" s="70"/>
      <c r="AU231" s="70"/>
      <c r="AV231" s="70"/>
      <c r="AW231" s="70"/>
      <c r="AX231" s="70"/>
      <c r="AY231" s="70"/>
      <c r="AZ231" s="70"/>
      <c r="BA231" s="70"/>
      <c r="BB231" s="70"/>
      <c r="BC231" s="70"/>
      <c r="BD231" s="70"/>
      <c r="BE231" s="70"/>
      <c r="BF231" s="70"/>
      <c r="BG231" s="70"/>
      <c r="BH231" s="70"/>
    </row>
    <row r="232" spans="1:60" x14ac:dyDescent="0.25">
      <c r="A232" s="70"/>
      <c r="J232" s="70"/>
      <c r="K232" s="70"/>
      <c r="L232" s="70"/>
      <c r="M232" s="70"/>
      <c r="N232" s="70"/>
      <c r="O232" s="70"/>
      <c r="P232" s="70"/>
      <c r="Q232" s="70"/>
      <c r="R232" s="70"/>
      <c r="S232" s="70"/>
      <c r="T232" s="70"/>
      <c r="U232" s="70"/>
      <c r="V232" s="70"/>
      <c r="W232" s="70"/>
      <c r="X232" s="70"/>
      <c r="Y232" s="70"/>
      <c r="Z232" s="70"/>
      <c r="AA232" s="70"/>
      <c r="AB232" s="70"/>
      <c r="AC232" s="70"/>
      <c r="AD232" s="70"/>
      <c r="AE232" s="70"/>
      <c r="AF232" s="70"/>
      <c r="AG232" s="70"/>
      <c r="AH232" s="70"/>
      <c r="AI232" s="70"/>
      <c r="AJ232" s="70"/>
      <c r="AK232" s="70"/>
      <c r="AL232" s="70"/>
      <c r="AM232" s="70"/>
      <c r="AN232" s="70"/>
      <c r="AO232" s="70"/>
      <c r="AP232" s="70"/>
      <c r="AQ232" s="70"/>
      <c r="AR232" s="70"/>
      <c r="AS232" s="70"/>
      <c r="AT232" s="70"/>
      <c r="AU232" s="70"/>
      <c r="AV232" s="70"/>
      <c r="AW232" s="70"/>
      <c r="AX232" s="70"/>
      <c r="AY232" s="70"/>
      <c r="AZ232" s="70"/>
      <c r="BA232" s="70"/>
      <c r="BB232" s="70"/>
      <c r="BC232" s="70"/>
      <c r="BD232" s="70"/>
      <c r="BE232" s="70"/>
      <c r="BF232" s="70"/>
      <c r="BG232" s="70"/>
      <c r="BH232" s="70"/>
    </row>
    <row r="233" spans="1:60" x14ac:dyDescent="0.25">
      <c r="A233" s="70"/>
      <c r="J233" s="70"/>
      <c r="K233" s="70"/>
      <c r="L233" s="70"/>
      <c r="M233" s="70"/>
      <c r="N233" s="70"/>
      <c r="O233" s="70"/>
      <c r="P233" s="70"/>
      <c r="Q233" s="70"/>
      <c r="R233" s="70"/>
      <c r="S233" s="70"/>
      <c r="T233" s="70"/>
      <c r="U233" s="70"/>
      <c r="V233" s="70"/>
      <c r="W233" s="70"/>
      <c r="X233" s="70"/>
      <c r="Y233" s="70"/>
      <c r="Z233" s="70"/>
      <c r="AA233" s="70"/>
      <c r="AB233" s="70"/>
      <c r="AC233" s="70"/>
      <c r="AD233" s="70"/>
      <c r="AE233" s="70"/>
      <c r="AF233" s="70"/>
      <c r="AG233" s="70"/>
      <c r="AH233" s="70"/>
      <c r="AI233" s="70"/>
      <c r="AJ233" s="70"/>
      <c r="AK233" s="70"/>
      <c r="AL233" s="70"/>
      <c r="AM233" s="70"/>
      <c r="AN233" s="70"/>
      <c r="AO233" s="70"/>
      <c r="AP233" s="70"/>
      <c r="AQ233" s="70"/>
      <c r="AR233" s="70"/>
      <c r="AS233" s="70"/>
      <c r="AT233" s="70"/>
      <c r="AU233" s="70"/>
      <c r="AV233" s="70"/>
      <c r="AW233" s="70"/>
      <c r="AX233" s="70"/>
      <c r="AY233" s="70"/>
      <c r="AZ233" s="70"/>
      <c r="BA233" s="70"/>
      <c r="BB233" s="70"/>
      <c r="BC233" s="70"/>
      <c r="BD233" s="70"/>
      <c r="BE233" s="70"/>
      <c r="BF233" s="70"/>
      <c r="BG233" s="70"/>
      <c r="BH233" s="70"/>
    </row>
    <row r="234" spans="1:60" x14ac:dyDescent="0.25">
      <c r="A234" s="70"/>
      <c r="J234" s="70"/>
      <c r="K234" s="70"/>
      <c r="L234" s="70"/>
      <c r="M234" s="70"/>
      <c r="N234" s="70"/>
      <c r="O234" s="70"/>
      <c r="P234" s="70"/>
      <c r="Q234" s="70"/>
      <c r="R234" s="70"/>
      <c r="S234" s="70"/>
      <c r="T234" s="70"/>
      <c r="U234" s="70"/>
      <c r="V234" s="70"/>
      <c r="W234" s="70"/>
      <c r="X234" s="70"/>
      <c r="Y234" s="70"/>
      <c r="Z234" s="70"/>
      <c r="AA234" s="70"/>
      <c r="AB234" s="70"/>
      <c r="AC234" s="70"/>
      <c r="AD234" s="70"/>
      <c r="AE234" s="70"/>
      <c r="AF234" s="70"/>
      <c r="AG234" s="70"/>
      <c r="AH234" s="70"/>
      <c r="AI234" s="70"/>
      <c r="AJ234" s="70"/>
      <c r="AK234" s="70"/>
      <c r="AL234" s="70"/>
      <c r="AM234" s="70"/>
      <c r="AN234" s="70"/>
      <c r="AO234" s="70"/>
      <c r="AP234" s="70"/>
      <c r="AQ234" s="70"/>
      <c r="AR234" s="70"/>
      <c r="AS234" s="70"/>
      <c r="AT234" s="70"/>
      <c r="AU234" s="70"/>
      <c r="AV234" s="70"/>
      <c r="AW234" s="70"/>
      <c r="AX234" s="70"/>
      <c r="AY234" s="70"/>
      <c r="AZ234" s="70"/>
      <c r="BA234" s="70"/>
      <c r="BB234" s="70"/>
      <c r="BC234" s="70"/>
      <c r="BD234" s="70"/>
      <c r="BE234" s="70"/>
      <c r="BF234" s="70"/>
      <c r="BG234" s="70"/>
      <c r="BH234" s="70"/>
    </row>
    <row r="235" spans="1:60" x14ac:dyDescent="0.25">
      <c r="A235" s="70"/>
      <c r="J235" s="70"/>
      <c r="K235" s="70"/>
      <c r="L235" s="70"/>
      <c r="M235" s="70"/>
      <c r="N235" s="70"/>
      <c r="O235" s="70"/>
      <c r="P235" s="70"/>
      <c r="Q235" s="70"/>
      <c r="R235" s="70"/>
      <c r="S235" s="70"/>
      <c r="T235" s="70"/>
      <c r="U235" s="70"/>
      <c r="V235" s="70"/>
      <c r="W235" s="70"/>
      <c r="X235" s="70"/>
      <c r="Y235" s="70"/>
      <c r="Z235" s="70"/>
      <c r="AA235" s="70"/>
      <c r="AB235" s="70"/>
      <c r="AC235" s="70"/>
      <c r="AD235" s="70"/>
      <c r="AE235" s="70"/>
      <c r="AF235" s="70"/>
      <c r="AG235" s="70"/>
      <c r="AH235" s="70"/>
      <c r="AI235" s="70"/>
      <c r="AJ235" s="70"/>
      <c r="AK235" s="70"/>
      <c r="AL235" s="70"/>
      <c r="AM235" s="70"/>
      <c r="AN235" s="70"/>
      <c r="AO235" s="70"/>
      <c r="AP235" s="70"/>
      <c r="AQ235" s="70"/>
      <c r="AR235" s="70"/>
      <c r="AS235" s="70"/>
      <c r="AT235" s="70"/>
      <c r="AU235" s="70"/>
      <c r="AV235" s="70"/>
      <c r="AW235" s="70"/>
      <c r="AX235" s="70"/>
      <c r="AY235" s="70"/>
      <c r="AZ235" s="70"/>
      <c r="BA235" s="70"/>
      <c r="BB235" s="70"/>
      <c r="BC235" s="70"/>
      <c r="BD235" s="70"/>
      <c r="BE235" s="70"/>
      <c r="BF235" s="70"/>
      <c r="BG235" s="70"/>
      <c r="BH235" s="70"/>
    </row>
    <row r="236" spans="1:60" x14ac:dyDescent="0.25">
      <c r="A236" s="70"/>
      <c r="J236" s="70"/>
      <c r="K236" s="70"/>
      <c r="L236" s="70"/>
      <c r="M236" s="70"/>
      <c r="N236" s="70"/>
      <c r="O236" s="70"/>
      <c r="P236" s="70"/>
      <c r="Q236" s="70"/>
      <c r="R236" s="70"/>
      <c r="S236" s="70"/>
      <c r="T236" s="70"/>
      <c r="U236" s="70"/>
      <c r="V236" s="70"/>
      <c r="W236" s="70"/>
      <c r="X236" s="70"/>
      <c r="Y236" s="70"/>
      <c r="Z236" s="70"/>
      <c r="AA236" s="70"/>
      <c r="AB236" s="70"/>
      <c r="AC236" s="70"/>
      <c r="AD236" s="70"/>
      <c r="AE236" s="70"/>
      <c r="AF236" s="70"/>
      <c r="AG236" s="70"/>
      <c r="AH236" s="70"/>
      <c r="AI236" s="70"/>
      <c r="AJ236" s="70"/>
      <c r="AK236" s="70"/>
      <c r="AL236" s="70"/>
      <c r="AM236" s="70"/>
      <c r="AN236" s="70"/>
      <c r="AO236" s="70"/>
      <c r="AP236" s="70"/>
      <c r="AQ236" s="70"/>
      <c r="AR236" s="70"/>
      <c r="AS236" s="70"/>
      <c r="AT236" s="70"/>
      <c r="AU236" s="70"/>
      <c r="AV236" s="70"/>
      <c r="AW236" s="70"/>
      <c r="AX236" s="70"/>
      <c r="AY236" s="70"/>
      <c r="AZ236" s="70"/>
      <c r="BA236" s="70"/>
      <c r="BB236" s="70"/>
      <c r="BC236" s="70"/>
      <c r="BD236" s="70"/>
      <c r="BE236" s="70"/>
      <c r="BF236" s="70"/>
      <c r="BG236" s="70"/>
      <c r="BH236" s="70"/>
    </row>
    <row r="237" spans="1:60" x14ac:dyDescent="0.25">
      <c r="A237" s="70"/>
      <c r="J237" s="70"/>
      <c r="K237" s="70"/>
      <c r="L237" s="70"/>
      <c r="M237" s="70"/>
      <c r="N237" s="70"/>
      <c r="O237" s="70"/>
      <c r="P237" s="70"/>
      <c r="Q237" s="70"/>
      <c r="R237" s="70"/>
      <c r="S237" s="70"/>
      <c r="T237" s="70"/>
      <c r="U237" s="70"/>
      <c r="V237" s="70"/>
      <c r="W237" s="70"/>
      <c r="X237" s="70"/>
      <c r="Y237" s="70"/>
      <c r="Z237" s="70"/>
      <c r="AA237" s="70"/>
      <c r="AB237" s="70"/>
      <c r="AC237" s="70"/>
      <c r="AD237" s="70"/>
      <c r="AE237" s="70"/>
      <c r="AF237" s="70"/>
      <c r="AG237" s="70"/>
      <c r="AH237" s="70"/>
      <c r="AI237" s="70"/>
      <c r="AJ237" s="70"/>
      <c r="AK237" s="70"/>
      <c r="AL237" s="70"/>
      <c r="AM237" s="70"/>
      <c r="AN237" s="70"/>
      <c r="AO237" s="70"/>
      <c r="AP237" s="70"/>
      <c r="AQ237" s="70"/>
      <c r="AR237" s="70"/>
      <c r="AS237" s="70"/>
      <c r="AT237" s="70"/>
      <c r="AU237" s="70"/>
      <c r="AV237" s="70"/>
      <c r="AW237" s="70"/>
      <c r="AX237" s="70"/>
      <c r="AY237" s="70"/>
      <c r="AZ237" s="70"/>
      <c r="BA237" s="70"/>
      <c r="BB237" s="70"/>
      <c r="BC237" s="70"/>
      <c r="BD237" s="70"/>
      <c r="BE237" s="70"/>
      <c r="BF237" s="70"/>
      <c r="BG237" s="70"/>
      <c r="BH237" s="70"/>
    </row>
    <row r="238" spans="1:60" x14ac:dyDescent="0.25">
      <c r="A238" s="70"/>
      <c r="J238" s="70"/>
      <c r="K238" s="70"/>
      <c r="L238" s="70"/>
      <c r="M238" s="70"/>
      <c r="N238" s="70"/>
      <c r="O238" s="70"/>
      <c r="P238" s="70"/>
      <c r="Q238" s="70"/>
      <c r="R238" s="70"/>
      <c r="S238" s="70"/>
      <c r="T238" s="70"/>
      <c r="U238" s="70"/>
      <c r="V238" s="70"/>
      <c r="W238" s="70"/>
      <c r="X238" s="70"/>
      <c r="Y238" s="70"/>
      <c r="Z238" s="70"/>
      <c r="AA238" s="70"/>
      <c r="AB238" s="70"/>
      <c r="AC238" s="70"/>
      <c r="AD238" s="70"/>
      <c r="AE238" s="70"/>
      <c r="AF238" s="70"/>
      <c r="AG238" s="70"/>
      <c r="AH238" s="70"/>
      <c r="AI238" s="70"/>
      <c r="AJ238" s="70"/>
      <c r="AK238" s="70"/>
      <c r="AL238" s="70"/>
      <c r="AM238" s="70"/>
      <c r="AN238" s="70"/>
      <c r="AO238" s="70"/>
      <c r="AP238" s="70"/>
      <c r="AQ238" s="70"/>
      <c r="AR238" s="70"/>
      <c r="AS238" s="70"/>
      <c r="AT238" s="70"/>
      <c r="AU238" s="70"/>
      <c r="AV238" s="70"/>
      <c r="AW238" s="70"/>
      <c r="AX238" s="70"/>
      <c r="AY238" s="70"/>
      <c r="AZ238" s="70"/>
      <c r="BA238" s="70"/>
      <c r="BB238" s="70"/>
      <c r="BC238" s="70"/>
      <c r="BD238" s="70"/>
      <c r="BE238" s="70"/>
      <c r="BF238" s="70"/>
      <c r="BG238" s="70"/>
      <c r="BH238" s="70"/>
    </row>
    <row r="239" spans="1:60" x14ac:dyDescent="0.25">
      <c r="A239" s="70"/>
      <c r="J239" s="70"/>
      <c r="K239" s="70"/>
      <c r="L239" s="70"/>
      <c r="M239" s="70"/>
      <c r="N239" s="70"/>
      <c r="O239" s="70"/>
      <c r="P239" s="70"/>
      <c r="Q239" s="70"/>
      <c r="R239" s="70"/>
      <c r="S239" s="70"/>
      <c r="T239" s="70"/>
      <c r="U239" s="70"/>
      <c r="V239" s="70"/>
      <c r="W239" s="70"/>
      <c r="X239" s="70"/>
      <c r="Y239" s="70"/>
      <c r="Z239" s="70"/>
      <c r="AA239" s="70"/>
      <c r="AB239" s="70"/>
      <c r="AC239" s="70"/>
      <c r="AD239" s="70"/>
      <c r="AE239" s="70"/>
      <c r="AF239" s="70"/>
      <c r="AG239" s="70"/>
      <c r="AH239" s="70"/>
      <c r="AI239" s="70"/>
      <c r="AJ239" s="70"/>
      <c r="AK239" s="70"/>
      <c r="AL239" s="70"/>
      <c r="AM239" s="70"/>
      <c r="AN239" s="70"/>
      <c r="AO239" s="70"/>
      <c r="AP239" s="70"/>
      <c r="AQ239" s="70"/>
      <c r="AR239" s="70"/>
      <c r="AS239" s="70"/>
      <c r="AT239" s="70"/>
      <c r="AU239" s="70"/>
      <c r="AV239" s="70"/>
      <c r="AW239" s="70"/>
      <c r="AX239" s="70"/>
      <c r="AY239" s="70"/>
      <c r="AZ239" s="70"/>
      <c r="BA239" s="70"/>
      <c r="BB239" s="70"/>
      <c r="BC239" s="70"/>
      <c r="BD239" s="70"/>
      <c r="BE239" s="70"/>
      <c r="BF239" s="70"/>
      <c r="BG239" s="70"/>
      <c r="BH239" s="70"/>
    </row>
    <row r="240" spans="1:60" x14ac:dyDescent="0.25">
      <c r="A240" s="70"/>
      <c r="J240" s="70"/>
      <c r="K240" s="70"/>
      <c r="L240" s="70"/>
      <c r="M240" s="70"/>
      <c r="N240" s="70"/>
      <c r="O240" s="70"/>
      <c r="P240" s="70"/>
      <c r="Q240" s="70"/>
      <c r="R240" s="70"/>
      <c r="S240" s="70"/>
      <c r="T240" s="70"/>
      <c r="U240" s="70"/>
      <c r="V240" s="70"/>
      <c r="W240" s="70"/>
      <c r="X240" s="70"/>
      <c r="Y240" s="70"/>
      <c r="Z240" s="70"/>
      <c r="AA240" s="70"/>
      <c r="AB240" s="70"/>
      <c r="AC240" s="70"/>
      <c r="AD240" s="70"/>
      <c r="AE240" s="70"/>
      <c r="AF240" s="70"/>
      <c r="AG240" s="70"/>
      <c r="AH240" s="70"/>
      <c r="AI240" s="70"/>
      <c r="AJ240" s="70"/>
      <c r="AK240" s="70"/>
      <c r="AL240" s="70"/>
      <c r="AM240" s="70"/>
      <c r="AN240" s="70"/>
      <c r="AO240" s="70"/>
      <c r="AP240" s="70"/>
      <c r="AQ240" s="70"/>
      <c r="AR240" s="70"/>
      <c r="AS240" s="70"/>
      <c r="AT240" s="70"/>
      <c r="AU240" s="70"/>
      <c r="AV240" s="70"/>
      <c r="AW240" s="70"/>
      <c r="AX240" s="70"/>
      <c r="AY240" s="70"/>
      <c r="AZ240" s="70"/>
      <c r="BA240" s="70"/>
      <c r="BB240" s="70"/>
      <c r="BC240" s="70"/>
      <c r="BD240" s="70"/>
      <c r="BE240" s="70"/>
      <c r="BF240" s="70"/>
      <c r="BG240" s="70"/>
      <c r="BH240" s="70"/>
    </row>
    <row r="241" spans="1:60" x14ac:dyDescent="0.25">
      <c r="A241" s="70"/>
      <c r="J241" s="70"/>
      <c r="K241" s="70"/>
      <c r="L241" s="70"/>
      <c r="M241" s="70"/>
      <c r="N241" s="70"/>
      <c r="O241" s="70"/>
      <c r="P241" s="70"/>
      <c r="Q241" s="70"/>
      <c r="R241" s="70"/>
      <c r="S241" s="70"/>
      <c r="T241" s="70"/>
      <c r="U241" s="70"/>
      <c r="V241" s="70"/>
      <c r="W241" s="70"/>
      <c r="X241" s="70"/>
      <c r="Y241" s="70"/>
      <c r="Z241" s="70"/>
      <c r="AA241" s="70"/>
      <c r="AB241" s="70"/>
      <c r="AC241" s="70"/>
      <c r="AD241" s="70"/>
      <c r="AE241" s="70"/>
      <c r="AF241" s="70"/>
      <c r="AG241" s="70"/>
      <c r="AH241" s="70"/>
      <c r="AI241" s="70"/>
      <c r="AJ241" s="70"/>
      <c r="AK241" s="70"/>
      <c r="AL241" s="70"/>
      <c r="AM241" s="70"/>
      <c r="AN241" s="70"/>
      <c r="AO241" s="70"/>
      <c r="AP241" s="70"/>
      <c r="AQ241" s="70"/>
      <c r="AR241" s="70"/>
      <c r="AS241" s="70"/>
      <c r="AT241" s="70"/>
      <c r="AU241" s="70"/>
      <c r="AV241" s="70"/>
      <c r="AW241" s="70"/>
      <c r="AX241" s="70"/>
      <c r="AY241" s="70"/>
      <c r="AZ241" s="70"/>
      <c r="BA241" s="70"/>
      <c r="BB241" s="70"/>
      <c r="BC241" s="70"/>
      <c r="BD241" s="70"/>
      <c r="BE241" s="70"/>
      <c r="BF241" s="70"/>
      <c r="BG241" s="70"/>
      <c r="BH241" s="70"/>
    </row>
    <row r="242" spans="1:60" x14ac:dyDescent="0.25">
      <c r="A242" s="70"/>
      <c r="J242" s="70"/>
      <c r="K242" s="70"/>
      <c r="L242" s="70"/>
      <c r="M242" s="70"/>
      <c r="N242" s="70"/>
      <c r="O242" s="70"/>
      <c r="P242" s="70"/>
      <c r="Q242" s="70"/>
      <c r="R242" s="70"/>
      <c r="S242" s="70"/>
      <c r="T242" s="70"/>
      <c r="U242" s="70"/>
      <c r="V242" s="70"/>
      <c r="W242" s="70"/>
      <c r="X242" s="70"/>
      <c r="Y242" s="70"/>
      <c r="Z242" s="70"/>
      <c r="AA242" s="70"/>
      <c r="AB242" s="70"/>
      <c r="AC242" s="70"/>
      <c r="AD242" s="70"/>
      <c r="AE242" s="70"/>
      <c r="AF242" s="70"/>
      <c r="AG242" s="70"/>
      <c r="AH242" s="70"/>
      <c r="AI242" s="70"/>
      <c r="AJ242" s="70"/>
      <c r="AK242" s="70"/>
      <c r="AL242" s="70"/>
      <c r="AM242" s="70"/>
      <c r="AN242" s="70"/>
      <c r="AO242" s="70"/>
      <c r="AP242" s="70"/>
      <c r="AQ242" s="70"/>
      <c r="AR242" s="70"/>
      <c r="AS242" s="70"/>
      <c r="AT242" s="70"/>
      <c r="AU242" s="70"/>
      <c r="AV242" s="70"/>
      <c r="AW242" s="70"/>
      <c r="AX242" s="70"/>
      <c r="AY242" s="70"/>
      <c r="AZ242" s="70"/>
      <c r="BA242" s="70"/>
      <c r="BB242" s="70"/>
      <c r="BC242" s="70"/>
      <c r="BD242" s="70"/>
      <c r="BE242" s="70"/>
      <c r="BF242" s="70"/>
      <c r="BG242" s="70"/>
      <c r="BH242" s="70"/>
    </row>
    <row r="243" spans="1:60" x14ac:dyDescent="0.25">
      <c r="A243" s="70"/>
      <c r="J243" s="70"/>
      <c r="K243" s="70"/>
      <c r="L243" s="70"/>
      <c r="M243" s="70"/>
      <c r="N243" s="70"/>
      <c r="O243" s="70"/>
      <c r="P243" s="70"/>
      <c r="Q243" s="70"/>
      <c r="R243" s="70"/>
      <c r="S243" s="70"/>
      <c r="T243" s="70"/>
      <c r="U243" s="70"/>
      <c r="V243" s="70"/>
      <c r="W243" s="70"/>
      <c r="X243" s="70"/>
      <c r="Y243" s="70"/>
      <c r="Z243" s="70"/>
      <c r="AA243" s="70"/>
      <c r="AB243" s="70"/>
      <c r="AC243" s="70"/>
      <c r="AD243" s="70"/>
      <c r="AE243" s="70"/>
      <c r="AF243" s="70"/>
      <c r="AG243" s="70"/>
      <c r="AH243" s="70"/>
      <c r="AI243" s="70"/>
      <c r="AJ243" s="70"/>
      <c r="AK243" s="70"/>
      <c r="AL243" s="70"/>
      <c r="AM243" s="70"/>
      <c r="AN243" s="70"/>
      <c r="AO243" s="70"/>
      <c r="AP243" s="70"/>
      <c r="AQ243" s="70"/>
      <c r="AR243" s="70"/>
      <c r="AS243" s="70"/>
      <c r="AT243" s="70"/>
      <c r="AU243" s="70"/>
      <c r="AV243" s="70"/>
      <c r="AW243" s="70"/>
      <c r="AX243" s="70"/>
      <c r="AY243" s="70"/>
      <c r="AZ243" s="70"/>
      <c r="BA243" s="70"/>
      <c r="BB243" s="70"/>
      <c r="BC243" s="70"/>
      <c r="BD243" s="70"/>
      <c r="BE243" s="70"/>
      <c r="BF243" s="70"/>
      <c r="BG243" s="70"/>
      <c r="BH243" s="70"/>
    </row>
    <row r="244" spans="1:60" x14ac:dyDescent="0.25">
      <c r="A244" s="70"/>
      <c r="J244" s="70"/>
      <c r="K244" s="70"/>
      <c r="L244" s="70"/>
      <c r="M244" s="70"/>
      <c r="N244" s="70"/>
      <c r="O244" s="70"/>
      <c r="P244" s="70"/>
      <c r="Q244" s="70"/>
      <c r="R244" s="70"/>
      <c r="S244" s="70"/>
      <c r="T244" s="70"/>
      <c r="U244" s="70"/>
      <c r="V244" s="70"/>
      <c r="W244" s="70"/>
      <c r="X244" s="70"/>
      <c r="Y244" s="70"/>
      <c r="Z244" s="70"/>
      <c r="AA244" s="70"/>
      <c r="AB244" s="70"/>
      <c r="AC244" s="70"/>
      <c r="AD244" s="70"/>
      <c r="AE244" s="70"/>
      <c r="AF244" s="70"/>
      <c r="AG244" s="70"/>
      <c r="AH244" s="70"/>
      <c r="AI244" s="70"/>
      <c r="AJ244" s="70"/>
      <c r="AK244" s="70"/>
      <c r="AL244" s="70"/>
      <c r="AM244" s="70"/>
      <c r="AN244" s="70"/>
      <c r="AO244" s="70"/>
      <c r="AP244" s="70"/>
      <c r="AQ244" s="70"/>
      <c r="AR244" s="70"/>
      <c r="AS244" s="70"/>
      <c r="AT244" s="70"/>
      <c r="AU244" s="70"/>
      <c r="AV244" s="70"/>
      <c r="AW244" s="70"/>
      <c r="AX244" s="70"/>
      <c r="AY244" s="70"/>
      <c r="AZ244" s="70"/>
      <c r="BA244" s="70"/>
      <c r="BB244" s="70"/>
      <c r="BC244" s="70"/>
      <c r="BD244" s="70"/>
      <c r="BE244" s="70"/>
      <c r="BF244" s="70"/>
      <c r="BG244" s="70"/>
      <c r="BH244" s="70"/>
    </row>
    <row r="245" spans="1:60" x14ac:dyDescent="0.25">
      <c r="A245" s="70"/>
    </row>
    <row r="246" spans="1:60" x14ac:dyDescent="0.25">
      <c r="A246" s="70"/>
    </row>
    <row r="247" spans="1:60" x14ac:dyDescent="0.25">
      <c r="A247" s="70"/>
    </row>
    <row r="248" spans="1:60" x14ac:dyDescent="0.25">
      <c r="A248" s="70"/>
    </row>
  </sheetData>
  <mergeCells count="17">
    <mergeCell ref="AO16:AT25"/>
    <mergeCell ref="E16:I25"/>
    <mergeCell ref="AO6:AT15"/>
    <mergeCell ref="B2:I4"/>
    <mergeCell ref="J2:AM4"/>
    <mergeCell ref="B6:D55"/>
    <mergeCell ref="E6:I15"/>
    <mergeCell ref="E46:I55"/>
    <mergeCell ref="AO36:AT45"/>
    <mergeCell ref="E36:I45"/>
    <mergeCell ref="AO26:AT35"/>
    <mergeCell ref="E26:I35"/>
    <mergeCell ref="J56:O61"/>
    <mergeCell ref="P56:U61"/>
    <mergeCell ref="V56:AA61"/>
    <mergeCell ref="AB56:AG61"/>
    <mergeCell ref="AH56:AM6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AK55"/>
  <sheetViews>
    <sheetView zoomScale="80" zoomScaleNormal="80" workbookViewId="0">
      <selection activeCell="C6" sqref="C6"/>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70"/>
      <c r="B1" s="373" t="s">
        <v>51</v>
      </c>
      <c r="C1" s="373"/>
      <c r="D1" s="373"/>
      <c r="E1" s="70"/>
      <c r="F1" s="70"/>
      <c r="G1" s="70"/>
      <c r="H1" s="70"/>
      <c r="I1" s="70"/>
      <c r="J1" s="70"/>
      <c r="K1" s="70"/>
      <c r="L1" s="70"/>
      <c r="M1" s="70"/>
      <c r="N1" s="70"/>
      <c r="O1" s="70"/>
      <c r="P1" s="70"/>
      <c r="Q1" s="70"/>
      <c r="R1" s="70"/>
      <c r="S1" s="70"/>
      <c r="T1" s="70"/>
      <c r="U1" s="70"/>
      <c r="V1" s="70"/>
      <c r="W1" s="70"/>
      <c r="X1" s="70"/>
      <c r="Y1" s="70"/>
      <c r="Z1" s="70"/>
      <c r="AA1" s="70"/>
      <c r="AB1" s="70"/>
      <c r="AC1" s="70"/>
      <c r="AD1" s="70"/>
      <c r="AE1" s="70"/>
    </row>
    <row r="2" spans="1:37" x14ac:dyDescent="0.25">
      <c r="A2" s="70"/>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row>
    <row r="3" spans="1:37" ht="25.5" x14ac:dyDescent="0.25">
      <c r="A3" s="70"/>
      <c r="B3" s="3"/>
      <c r="C3" s="4" t="s">
        <v>48</v>
      </c>
      <c r="D3" s="4" t="s">
        <v>3</v>
      </c>
      <c r="E3" s="70"/>
      <c r="F3" s="70"/>
      <c r="G3" s="70"/>
      <c r="H3" s="70"/>
      <c r="I3" s="70"/>
      <c r="J3" s="70"/>
      <c r="K3" s="70"/>
      <c r="L3" s="70"/>
      <c r="M3" s="70"/>
      <c r="N3" s="70"/>
      <c r="O3" s="70"/>
      <c r="P3" s="70"/>
      <c r="Q3" s="70"/>
      <c r="R3" s="70"/>
      <c r="S3" s="70"/>
      <c r="T3" s="70"/>
      <c r="U3" s="70"/>
      <c r="V3" s="70"/>
      <c r="W3" s="70"/>
      <c r="X3" s="70"/>
      <c r="Y3" s="70"/>
      <c r="Z3" s="70"/>
      <c r="AA3" s="70"/>
      <c r="AB3" s="70"/>
      <c r="AC3" s="70"/>
      <c r="AD3" s="70"/>
      <c r="AE3" s="70"/>
    </row>
    <row r="4" spans="1:37" ht="51" x14ac:dyDescent="0.25">
      <c r="A4" s="70"/>
      <c r="B4" s="5" t="s">
        <v>47</v>
      </c>
      <c r="C4" s="6" t="s">
        <v>98</v>
      </c>
      <c r="D4" s="7">
        <v>0.2</v>
      </c>
      <c r="E4" s="70"/>
      <c r="F4" s="70"/>
      <c r="G4" s="70"/>
      <c r="H4" s="70"/>
      <c r="I4" s="70"/>
      <c r="J4" s="70"/>
      <c r="K4" s="70"/>
      <c r="L4" s="70"/>
      <c r="M4" s="70"/>
      <c r="N4" s="70"/>
      <c r="O4" s="70"/>
      <c r="P4" s="70"/>
      <c r="Q4" s="70"/>
      <c r="R4" s="70"/>
      <c r="S4" s="70"/>
      <c r="T4" s="70"/>
      <c r="U4" s="70"/>
      <c r="V4" s="70"/>
      <c r="W4" s="70"/>
      <c r="X4" s="70"/>
      <c r="Y4" s="70"/>
      <c r="Z4" s="70"/>
      <c r="AA4" s="70"/>
      <c r="AB4" s="70"/>
      <c r="AC4" s="70"/>
      <c r="AD4" s="70"/>
      <c r="AE4" s="70"/>
    </row>
    <row r="5" spans="1:37" ht="51" x14ac:dyDescent="0.25">
      <c r="A5" s="70"/>
      <c r="B5" s="8" t="s">
        <v>49</v>
      </c>
      <c r="C5" s="9" t="s">
        <v>99</v>
      </c>
      <c r="D5" s="10">
        <v>0.4</v>
      </c>
      <c r="E5" s="70"/>
      <c r="F5" s="70"/>
      <c r="G5" s="70"/>
      <c r="H5" s="70"/>
      <c r="I5" s="70"/>
      <c r="J5" s="70"/>
      <c r="K5" s="70"/>
      <c r="L5" s="70"/>
      <c r="M5" s="70"/>
      <c r="N5" s="70"/>
      <c r="O5" s="70"/>
      <c r="P5" s="70"/>
      <c r="Q5" s="70"/>
      <c r="R5" s="70"/>
      <c r="S5" s="70"/>
      <c r="T5" s="70"/>
      <c r="U5" s="70"/>
      <c r="V5" s="70"/>
      <c r="W5" s="70"/>
      <c r="X5" s="70"/>
      <c r="Y5" s="70"/>
      <c r="Z5" s="70"/>
      <c r="AA5" s="70"/>
      <c r="AB5" s="70"/>
      <c r="AC5" s="70"/>
      <c r="AD5" s="70"/>
      <c r="AE5" s="70"/>
    </row>
    <row r="6" spans="1:37" ht="51" x14ac:dyDescent="0.25">
      <c r="A6" s="70"/>
      <c r="B6" s="11" t="s">
        <v>103</v>
      </c>
      <c r="C6" s="9" t="s">
        <v>100</v>
      </c>
      <c r="D6" s="10">
        <v>0.6</v>
      </c>
      <c r="E6" s="70"/>
      <c r="F6" s="70"/>
      <c r="G6" s="70"/>
      <c r="H6" s="70"/>
      <c r="I6" s="70"/>
      <c r="J6" s="70"/>
      <c r="K6" s="70"/>
      <c r="L6" s="70"/>
      <c r="M6" s="70"/>
      <c r="N6" s="70"/>
      <c r="O6" s="70"/>
      <c r="P6" s="70"/>
      <c r="Q6" s="70"/>
      <c r="R6" s="70"/>
      <c r="S6" s="70"/>
      <c r="T6" s="70"/>
      <c r="U6" s="70"/>
      <c r="V6" s="70"/>
      <c r="W6" s="70"/>
      <c r="X6" s="70"/>
      <c r="Y6" s="70"/>
      <c r="Z6" s="70"/>
      <c r="AA6" s="70"/>
      <c r="AB6" s="70"/>
      <c r="AC6" s="70"/>
      <c r="AD6" s="70"/>
      <c r="AE6" s="70"/>
    </row>
    <row r="7" spans="1:37" ht="76.5" x14ac:dyDescent="0.25">
      <c r="A7" s="70"/>
      <c r="B7" s="12" t="s">
        <v>5</v>
      </c>
      <c r="C7" s="9" t="s">
        <v>101</v>
      </c>
      <c r="D7" s="10">
        <v>0.8</v>
      </c>
      <c r="E7" s="70"/>
      <c r="F7" s="70"/>
      <c r="G7" s="70"/>
      <c r="H7" s="70"/>
      <c r="I7" s="70"/>
      <c r="J7" s="70"/>
      <c r="K7" s="70"/>
      <c r="L7" s="70"/>
      <c r="M7" s="70"/>
      <c r="N7" s="70"/>
      <c r="O7" s="70"/>
      <c r="P7" s="70"/>
      <c r="Q7" s="70"/>
      <c r="R7" s="70"/>
      <c r="S7" s="70"/>
      <c r="T7" s="70"/>
      <c r="U7" s="70"/>
      <c r="V7" s="70"/>
      <c r="W7" s="70"/>
      <c r="X7" s="70"/>
      <c r="Y7" s="70"/>
      <c r="Z7" s="70"/>
      <c r="AA7" s="70"/>
      <c r="AB7" s="70"/>
      <c r="AC7" s="70"/>
      <c r="AD7" s="70"/>
      <c r="AE7" s="70"/>
    </row>
    <row r="8" spans="1:37" ht="51" x14ac:dyDescent="0.25">
      <c r="A8" s="70"/>
      <c r="B8" s="13" t="s">
        <v>50</v>
      </c>
      <c r="C8" s="9" t="s">
        <v>102</v>
      </c>
      <c r="D8" s="10">
        <v>1</v>
      </c>
      <c r="E8" s="70"/>
      <c r="F8" s="70"/>
      <c r="G8" s="70"/>
      <c r="H8" s="70"/>
      <c r="I8" s="70"/>
      <c r="J8" s="70"/>
      <c r="K8" s="70"/>
      <c r="L8" s="70"/>
      <c r="M8" s="70"/>
      <c r="N8" s="70"/>
      <c r="O8" s="70"/>
      <c r="P8" s="70"/>
      <c r="Q8" s="70"/>
      <c r="R8" s="70"/>
      <c r="S8" s="70"/>
      <c r="T8" s="70"/>
      <c r="U8" s="70"/>
      <c r="V8" s="70"/>
      <c r="W8" s="70"/>
      <c r="X8" s="70"/>
      <c r="Y8" s="70"/>
      <c r="Z8" s="70"/>
      <c r="AA8" s="70"/>
      <c r="AB8" s="70"/>
      <c r="AC8" s="70"/>
      <c r="AD8" s="70"/>
      <c r="AE8" s="70"/>
    </row>
    <row r="9" spans="1:37" x14ac:dyDescent="0.25">
      <c r="A9" s="70"/>
      <c r="B9" s="92"/>
      <c r="C9" s="92"/>
      <c r="D9" s="92"/>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row>
    <row r="10" spans="1:37" ht="16.5" x14ac:dyDescent="0.25">
      <c r="A10" s="70"/>
      <c r="B10" s="93"/>
      <c r="C10" s="92"/>
      <c r="D10" s="92"/>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row>
    <row r="11" spans="1:37" x14ac:dyDescent="0.25">
      <c r="A11" s="70"/>
      <c r="B11" s="92"/>
      <c r="C11" s="92"/>
      <c r="D11" s="92"/>
      <c r="E11" s="70"/>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row>
    <row r="12" spans="1:37" x14ac:dyDescent="0.25">
      <c r="A12" s="70"/>
      <c r="B12" s="92"/>
      <c r="C12" s="92"/>
      <c r="D12" s="92"/>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row>
    <row r="13" spans="1:37" x14ac:dyDescent="0.25">
      <c r="A13" s="70"/>
      <c r="B13" s="92"/>
      <c r="C13" s="92"/>
      <c r="D13" s="92"/>
      <c r="E13" s="70"/>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row>
    <row r="14" spans="1:37" x14ac:dyDescent="0.25">
      <c r="A14" s="70"/>
      <c r="B14" s="92"/>
      <c r="C14" s="92"/>
      <c r="D14" s="92"/>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row>
    <row r="15" spans="1:37" x14ac:dyDescent="0.25">
      <c r="A15" s="70"/>
      <c r="B15" s="92"/>
      <c r="C15" s="92"/>
      <c r="D15" s="92"/>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row>
    <row r="16" spans="1:37" x14ac:dyDescent="0.25">
      <c r="A16" s="70"/>
      <c r="B16" s="92"/>
      <c r="C16" s="92"/>
      <c r="D16" s="92"/>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row>
    <row r="17" spans="1:37" x14ac:dyDescent="0.25">
      <c r="A17" s="70"/>
      <c r="B17" s="92"/>
      <c r="C17" s="92"/>
      <c r="D17" s="92"/>
      <c r="E17" s="70"/>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c r="AK17" s="70"/>
    </row>
    <row r="18" spans="1:37" x14ac:dyDescent="0.25">
      <c r="A18" s="70"/>
      <c r="B18" s="92"/>
      <c r="C18" s="92"/>
      <c r="D18" s="92"/>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row>
    <row r="19" spans="1:37" x14ac:dyDescent="0.25">
      <c r="A19" s="70"/>
      <c r="B19" s="70"/>
      <c r="C19" s="70"/>
      <c r="D19" s="70"/>
      <c r="E19" s="70"/>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c r="AK19" s="70"/>
    </row>
    <row r="20" spans="1:37" x14ac:dyDescent="0.25">
      <c r="A20" s="70"/>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row>
    <row r="21" spans="1:37" x14ac:dyDescent="0.25">
      <c r="A21" s="70"/>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row>
    <row r="22" spans="1:37" x14ac:dyDescent="0.25">
      <c r="A22" s="70"/>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row>
    <row r="23" spans="1:37" x14ac:dyDescent="0.25">
      <c r="A23" s="70"/>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c r="AK23" s="70"/>
    </row>
    <row r="24" spans="1:37" x14ac:dyDescent="0.25">
      <c r="A24" s="70"/>
      <c r="B24" s="70"/>
      <c r="C24" s="70"/>
      <c r="D24" s="70"/>
      <c r="E24" s="70"/>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c r="AK24" s="70"/>
    </row>
    <row r="25" spans="1:37" x14ac:dyDescent="0.25">
      <c r="A25" s="70"/>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c r="AK25" s="70"/>
    </row>
    <row r="26" spans="1:37" x14ac:dyDescent="0.25">
      <c r="A26" s="70"/>
      <c r="B26" s="70"/>
      <c r="C26" s="70"/>
      <c r="D26" s="70"/>
      <c r="E26" s="70"/>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c r="AK26" s="70"/>
    </row>
    <row r="27" spans="1:37" x14ac:dyDescent="0.25">
      <c r="A27" s="70"/>
      <c r="B27" s="70"/>
      <c r="C27" s="70"/>
      <c r="D27" s="70"/>
      <c r="E27" s="70"/>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c r="AK27" s="70"/>
    </row>
    <row r="28" spans="1:37" x14ac:dyDescent="0.25">
      <c r="A28" s="70"/>
      <c r="B28" s="70"/>
      <c r="C28" s="70"/>
      <c r="D28" s="70"/>
      <c r="E28" s="70"/>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c r="AK28" s="70"/>
    </row>
    <row r="29" spans="1:37" x14ac:dyDescent="0.25">
      <c r="A29" s="70"/>
      <c r="B29" s="70"/>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c r="AK29" s="70"/>
    </row>
    <row r="30" spans="1:37" x14ac:dyDescent="0.25">
      <c r="A30" s="70"/>
      <c r="B30" s="70"/>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row>
    <row r="31" spans="1:37" x14ac:dyDescent="0.25">
      <c r="A31" s="70"/>
      <c r="B31" s="70"/>
      <c r="C31" s="70"/>
      <c r="D31" s="70"/>
      <c r="E31" s="70"/>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c r="AK31" s="70"/>
    </row>
    <row r="32" spans="1:37" x14ac:dyDescent="0.25">
      <c r="A32" s="70"/>
      <c r="B32" s="70"/>
      <c r="C32" s="70"/>
      <c r="D32" s="70"/>
      <c r="E32" s="70"/>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c r="AK32" s="70"/>
    </row>
    <row r="33" spans="1:31" x14ac:dyDescent="0.25">
      <c r="A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E33" s="70"/>
    </row>
    <row r="34" spans="1:31" x14ac:dyDescent="0.25">
      <c r="A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row>
    <row r="35" spans="1:31" x14ac:dyDescent="0.25">
      <c r="A35" s="70"/>
    </row>
    <row r="36" spans="1:31" x14ac:dyDescent="0.25">
      <c r="A36" s="70"/>
    </row>
    <row r="37" spans="1:31" x14ac:dyDescent="0.25">
      <c r="A37" s="70"/>
    </row>
    <row r="38" spans="1:31" x14ac:dyDescent="0.25">
      <c r="A38" s="70"/>
    </row>
    <row r="39" spans="1:31" x14ac:dyDescent="0.25">
      <c r="A39" s="70"/>
    </row>
    <row r="40" spans="1:31" x14ac:dyDescent="0.25">
      <c r="A40" s="70"/>
    </row>
    <row r="41" spans="1:31" x14ac:dyDescent="0.25">
      <c r="A41" s="70"/>
    </row>
    <row r="42" spans="1:31" x14ac:dyDescent="0.25">
      <c r="A42" s="70"/>
    </row>
    <row r="43" spans="1:31" x14ac:dyDescent="0.25">
      <c r="A43" s="70"/>
    </row>
    <row r="44" spans="1:31" x14ac:dyDescent="0.25">
      <c r="A44" s="70"/>
    </row>
    <row r="45" spans="1:31" x14ac:dyDescent="0.25">
      <c r="A45" s="70"/>
    </row>
    <row r="46" spans="1:31" x14ac:dyDescent="0.25">
      <c r="A46" s="70"/>
    </row>
    <row r="47" spans="1:31" x14ac:dyDescent="0.25">
      <c r="A47" s="70"/>
    </row>
    <row r="48" spans="1:31" x14ac:dyDescent="0.25">
      <c r="A48" s="70"/>
    </row>
    <row r="49" spans="1:1" x14ac:dyDescent="0.25">
      <c r="A49" s="70"/>
    </row>
    <row r="50" spans="1:1" x14ac:dyDescent="0.25">
      <c r="A50" s="70"/>
    </row>
    <row r="51" spans="1:1" x14ac:dyDescent="0.25">
      <c r="A51" s="70"/>
    </row>
    <row r="52" spans="1:1" x14ac:dyDescent="0.25">
      <c r="A52" s="70"/>
    </row>
    <row r="53" spans="1:1" x14ac:dyDescent="0.25">
      <c r="A53" s="70"/>
    </row>
    <row r="54" spans="1:1" x14ac:dyDescent="0.25">
      <c r="A54" s="70"/>
    </row>
    <row r="55" spans="1:1" x14ac:dyDescent="0.25">
      <c r="A55" s="70"/>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U232"/>
  <sheetViews>
    <sheetView zoomScale="40" zoomScaleNormal="40" workbookViewId="0">
      <selection activeCell="C8" sqref="C8"/>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70"/>
      <c r="B1" s="374" t="s">
        <v>59</v>
      </c>
      <c r="C1" s="374"/>
      <c r="D1" s="374"/>
      <c r="E1" s="70"/>
      <c r="F1" s="70"/>
      <c r="G1" s="70"/>
      <c r="H1" s="70"/>
      <c r="I1" s="70"/>
      <c r="J1" s="70"/>
      <c r="K1" s="70"/>
      <c r="L1" s="70"/>
      <c r="M1" s="70"/>
      <c r="N1" s="70"/>
      <c r="O1" s="70"/>
      <c r="P1" s="70"/>
      <c r="Q1" s="70"/>
      <c r="R1" s="70"/>
      <c r="S1" s="70"/>
      <c r="T1" s="70"/>
      <c r="U1" s="70"/>
    </row>
    <row r="2" spans="1:21" x14ac:dyDescent="0.25">
      <c r="A2" s="70"/>
      <c r="B2" s="70"/>
      <c r="C2" s="70"/>
      <c r="D2" s="70"/>
      <c r="E2" s="70"/>
      <c r="F2" s="70"/>
      <c r="G2" s="70"/>
      <c r="H2" s="70"/>
      <c r="I2" s="70"/>
      <c r="J2" s="70"/>
      <c r="K2" s="70"/>
      <c r="L2" s="70"/>
      <c r="M2" s="70"/>
      <c r="N2" s="70"/>
      <c r="O2" s="70"/>
      <c r="P2" s="70"/>
      <c r="Q2" s="70"/>
      <c r="R2" s="70"/>
      <c r="S2" s="70"/>
      <c r="T2" s="70"/>
      <c r="U2" s="70"/>
    </row>
    <row r="3" spans="1:21" ht="30" x14ac:dyDescent="0.25">
      <c r="A3" s="70"/>
      <c r="B3" s="89"/>
      <c r="C3" s="22" t="s">
        <v>52</v>
      </c>
      <c r="D3" s="22" t="s">
        <v>53</v>
      </c>
      <c r="E3" s="70"/>
      <c r="F3" s="70"/>
      <c r="G3" s="70"/>
      <c r="H3" s="70"/>
      <c r="I3" s="70"/>
      <c r="J3" s="70"/>
      <c r="K3" s="70"/>
      <c r="L3" s="70"/>
      <c r="M3" s="70"/>
      <c r="N3" s="70"/>
      <c r="O3" s="70"/>
      <c r="P3" s="70"/>
      <c r="Q3" s="70"/>
      <c r="R3" s="70"/>
      <c r="S3" s="70"/>
      <c r="T3" s="70"/>
      <c r="U3" s="70"/>
    </row>
    <row r="4" spans="1:21" ht="33.75" x14ac:dyDescent="0.25">
      <c r="A4" s="88" t="s">
        <v>79</v>
      </c>
      <c r="B4" s="25" t="s">
        <v>97</v>
      </c>
      <c r="C4" s="30" t="s">
        <v>151</v>
      </c>
      <c r="D4" s="23" t="s">
        <v>93</v>
      </c>
      <c r="E4" s="70"/>
      <c r="F4" s="70"/>
      <c r="G4" s="70"/>
      <c r="H4" s="70"/>
      <c r="I4" s="70"/>
      <c r="J4" s="70"/>
      <c r="K4" s="70"/>
      <c r="L4" s="70"/>
      <c r="M4" s="70"/>
      <c r="N4" s="70"/>
      <c r="O4" s="70"/>
      <c r="P4" s="70"/>
      <c r="Q4" s="70"/>
      <c r="R4" s="70"/>
      <c r="S4" s="70"/>
      <c r="T4" s="70"/>
      <c r="U4" s="70"/>
    </row>
    <row r="5" spans="1:21" ht="67.5" x14ac:dyDescent="0.25">
      <c r="A5" s="88" t="s">
        <v>80</v>
      </c>
      <c r="B5" s="26" t="s">
        <v>55</v>
      </c>
      <c r="C5" s="31" t="s">
        <v>89</v>
      </c>
      <c r="D5" s="24" t="s">
        <v>94</v>
      </c>
      <c r="E5" s="70"/>
      <c r="F5" s="70"/>
      <c r="G5" s="70"/>
      <c r="H5" s="70"/>
      <c r="I5" s="70"/>
      <c r="J5" s="70"/>
      <c r="K5" s="70"/>
      <c r="L5" s="70"/>
      <c r="M5" s="70"/>
      <c r="N5" s="70"/>
      <c r="O5" s="70"/>
      <c r="P5" s="70"/>
      <c r="Q5" s="70"/>
      <c r="R5" s="70"/>
      <c r="S5" s="70"/>
      <c r="T5" s="70"/>
      <c r="U5" s="70"/>
    </row>
    <row r="6" spans="1:21" ht="67.5" x14ac:dyDescent="0.25">
      <c r="A6" s="88" t="s">
        <v>77</v>
      </c>
      <c r="B6" s="27" t="s">
        <v>56</v>
      </c>
      <c r="C6" s="31" t="s">
        <v>90</v>
      </c>
      <c r="D6" s="24" t="s">
        <v>96</v>
      </c>
      <c r="E6" s="70"/>
      <c r="F6" s="70"/>
      <c r="G6" s="70"/>
      <c r="H6" s="70"/>
      <c r="I6" s="70"/>
      <c r="J6" s="70"/>
      <c r="K6" s="70"/>
      <c r="L6" s="70"/>
      <c r="M6" s="70"/>
      <c r="N6" s="70"/>
      <c r="O6" s="70"/>
      <c r="P6" s="70"/>
      <c r="Q6" s="70"/>
      <c r="R6" s="70"/>
      <c r="S6" s="70"/>
      <c r="T6" s="70"/>
      <c r="U6" s="70"/>
    </row>
    <row r="7" spans="1:21" ht="101.25" x14ac:dyDescent="0.25">
      <c r="A7" s="88" t="s">
        <v>6</v>
      </c>
      <c r="B7" s="28" t="s">
        <v>57</v>
      </c>
      <c r="C7" s="31" t="s">
        <v>91</v>
      </c>
      <c r="D7" s="24" t="s">
        <v>95</v>
      </c>
      <c r="E7" s="70"/>
      <c r="F7" s="70"/>
      <c r="G7" s="70"/>
      <c r="H7" s="70"/>
      <c r="I7" s="70"/>
      <c r="J7" s="70"/>
      <c r="K7" s="70"/>
      <c r="L7" s="70"/>
      <c r="M7" s="70"/>
      <c r="N7" s="70"/>
      <c r="O7" s="70"/>
      <c r="P7" s="70"/>
      <c r="Q7" s="70"/>
      <c r="R7" s="70"/>
      <c r="S7" s="70"/>
      <c r="T7" s="70"/>
      <c r="U7" s="70"/>
    </row>
    <row r="8" spans="1:21" ht="67.5" x14ac:dyDescent="0.25">
      <c r="A8" s="88" t="s">
        <v>81</v>
      </c>
      <c r="B8" s="29" t="s">
        <v>58</v>
      </c>
      <c r="C8" s="31" t="s">
        <v>92</v>
      </c>
      <c r="D8" s="24" t="s">
        <v>114</v>
      </c>
      <c r="E8" s="70"/>
      <c r="F8" s="70"/>
      <c r="G8" s="70"/>
      <c r="H8" s="70"/>
      <c r="I8" s="70"/>
      <c r="J8" s="70"/>
      <c r="K8" s="70"/>
      <c r="L8" s="70"/>
      <c r="M8" s="70"/>
      <c r="N8" s="70"/>
      <c r="O8" s="70"/>
      <c r="P8" s="70"/>
      <c r="Q8" s="70"/>
      <c r="R8" s="70"/>
      <c r="S8" s="70"/>
      <c r="T8" s="70"/>
      <c r="U8" s="70"/>
    </row>
    <row r="9" spans="1:21" ht="20.25" x14ac:dyDescent="0.25">
      <c r="A9" s="88"/>
      <c r="B9" s="88"/>
      <c r="C9" s="90"/>
      <c r="D9" s="90"/>
      <c r="E9" s="70"/>
      <c r="F9" s="70"/>
      <c r="G9" s="70"/>
      <c r="H9" s="70"/>
      <c r="I9" s="70"/>
      <c r="J9" s="70"/>
      <c r="K9" s="70"/>
      <c r="L9" s="70"/>
      <c r="M9" s="70"/>
      <c r="N9" s="70"/>
      <c r="O9" s="70"/>
      <c r="P9" s="70"/>
      <c r="Q9" s="70"/>
      <c r="R9" s="70"/>
      <c r="S9" s="70"/>
      <c r="T9" s="70"/>
      <c r="U9" s="70"/>
    </row>
    <row r="10" spans="1:21" ht="16.5" x14ac:dyDescent="0.25">
      <c r="A10" s="88"/>
      <c r="B10" s="91"/>
      <c r="C10" s="91"/>
      <c r="D10" s="91"/>
      <c r="E10" s="70"/>
      <c r="F10" s="70"/>
      <c r="G10" s="70"/>
      <c r="H10" s="70"/>
      <c r="I10" s="70"/>
      <c r="J10" s="70"/>
      <c r="K10" s="70"/>
      <c r="L10" s="70"/>
      <c r="M10" s="70"/>
      <c r="N10" s="70"/>
      <c r="O10" s="70"/>
      <c r="P10" s="70"/>
      <c r="Q10" s="70"/>
      <c r="R10" s="70"/>
      <c r="S10" s="70"/>
      <c r="T10" s="70"/>
      <c r="U10" s="70"/>
    </row>
    <row r="11" spans="1:21" x14ac:dyDescent="0.25">
      <c r="A11" s="88"/>
      <c r="B11" s="88" t="s">
        <v>87</v>
      </c>
      <c r="C11" s="88" t="s">
        <v>139</v>
      </c>
      <c r="D11" s="88" t="s">
        <v>146</v>
      </c>
      <c r="E11" s="70"/>
      <c r="F11" s="70"/>
      <c r="G11" s="70"/>
      <c r="H11" s="70"/>
      <c r="I11" s="70"/>
      <c r="J11" s="70"/>
      <c r="K11" s="70"/>
      <c r="L11" s="70"/>
      <c r="M11" s="70"/>
      <c r="N11" s="70"/>
      <c r="O11" s="70"/>
      <c r="P11" s="70"/>
      <c r="Q11" s="70"/>
      <c r="R11" s="70"/>
      <c r="S11" s="70"/>
      <c r="T11" s="70"/>
      <c r="U11" s="70"/>
    </row>
    <row r="12" spans="1:21" x14ac:dyDescent="0.25">
      <c r="A12" s="88"/>
      <c r="B12" s="88" t="s">
        <v>85</v>
      </c>
      <c r="C12" s="88" t="s">
        <v>143</v>
      </c>
      <c r="D12" s="88" t="s">
        <v>147</v>
      </c>
      <c r="E12" s="70"/>
      <c r="F12" s="70"/>
      <c r="G12" s="70"/>
      <c r="H12" s="70"/>
      <c r="I12" s="70"/>
      <c r="J12" s="70"/>
      <c r="K12" s="70"/>
      <c r="L12" s="70"/>
      <c r="M12" s="70"/>
      <c r="N12" s="70"/>
      <c r="O12" s="70"/>
      <c r="P12" s="70"/>
      <c r="Q12" s="70"/>
      <c r="R12" s="70"/>
      <c r="S12" s="70"/>
      <c r="T12" s="70"/>
      <c r="U12" s="70"/>
    </row>
    <row r="13" spans="1:21" x14ac:dyDescent="0.25">
      <c r="A13" s="88"/>
      <c r="B13" s="88"/>
      <c r="C13" s="88" t="s">
        <v>142</v>
      </c>
      <c r="D13" s="88" t="s">
        <v>148</v>
      </c>
      <c r="E13" s="70"/>
      <c r="F13" s="70"/>
      <c r="G13" s="70"/>
      <c r="H13" s="70"/>
      <c r="I13" s="70"/>
      <c r="J13" s="70"/>
      <c r="K13" s="70"/>
      <c r="L13" s="70"/>
      <c r="M13" s="70"/>
      <c r="N13" s="70"/>
      <c r="O13" s="70"/>
      <c r="P13" s="70"/>
      <c r="Q13" s="70"/>
      <c r="R13" s="70"/>
      <c r="S13" s="70"/>
      <c r="T13" s="70"/>
      <c r="U13" s="70"/>
    </row>
    <row r="14" spans="1:21" x14ac:dyDescent="0.25">
      <c r="A14" s="88"/>
      <c r="B14" s="88"/>
      <c r="C14" s="88" t="s">
        <v>144</v>
      </c>
      <c r="D14" s="88" t="s">
        <v>149</v>
      </c>
      <c r="E14" s="70"/>
      <c r="F14" s="70"/>
      <c r="G14" s="70"/>
      <c r="H14" s="70"/>
      <c r="I14" s="70"/>
      <c r="J14" s="70"/>
      <c r="K14" s="70"/>
      <c r="L14" s="70"/>
      <c r="M14" s="70"/>
      <c r="N14" s="70"/>
      <c r="O14" s="70"/>
      <c r="P14" s="70"/>
      <c r="Q14" s="70"/>
      <c r="R14" s="70"/>
      <c r="S14" s="70"/>
      <c r="T14" s="70"/>
      <c r="U14" s="70"/>
    </row>
    <row r="15" spans="1:21" x14ac:dyDescent="0.25">
      <c r="A15" s="88"/>
      <c r="B15" s="88"/>
      <c r="C15" s="88" t="s">
        <v>145</v>
      </c>
      <c r="D15" s="88" t="s">
        <v>150</v>
      </c>
      <c r="E15" s="70"/>
      <c r="F15" s="70"/>
      <c r="G15" s="70"/>
      <c r="H15" s="70"/>
      <c r="I15" s="70"/>
      <c r="J15" s="70"/>
      <c r="K15" s="70"/>
      <c r="L15" s="70"/>
      <c r="M15" s="70"/>
      <c r="N15" s="70"/>
      <c r="O15" s="70"/>
      <c r="P15" s="70"/>
      <c r="Q15" s="70"/>
      <c r="R15" s="70"/>
      <c r="S15" s="70"/>
      <c r="T15" s="70"/>
      <c r="U15" s="70"/>
    </row>
    <row r="16" spans="1:21" x14ac:dyDescent="0.25">
      <c r="A16" s="88"/>
      <c r="B16" s="88"/>
      <c r="C16" s="88"/>
      <c r="D16" s="88"/>
      <c r="E16" s="70"/>
      <c r="F16" s="70"/>
      <c r="G16" s="70"/>
      <c r="H16" s="70"/>
      <c r="I16" s="70"/>
      <c r="J16" s="70"/>
      <c r="K16" s="70"/>
      <c r="L16" s="70"/>
      <c r="M16" s="70"/>
      <c r="N16" s="70"/>
      <c r="O16" s="70"/>
    </row>
    <row r="17" spans="1:15" x14ac:dyDescent="0.25">
      <c r="A17" s="88"/>
      <c r="B17" s="88"/>
      <c r="C17" s="88"/>
      <c r="D17" s="88"/>
      <c r="E17" s="70"/>
      <c r="F17" s="70"/>
      <c r="G17" s="70"/>
      <c r="H17" s="70"/>
      <c r="I17" s="70"/>
      <c r="J17" s="70"/>
      <c r="K17" s="70"/>
      <c r="L17" s="70"/>
      <c r="M17" s="70"/>
      <c r="N17" s="70"/>
      <c r="O17" s="70"/>
    </row>
    <row r="18" spans="1:15" x14ac:dyDescent="0.25">
      <c r="A18" s="88"/>
      <c r="B18" s="92"/>
      <c r="C18" s="92"/>
      <c r="D18" s="92"/>
      <c r="E18" s="70"/>
      <c r="F18" s="70"/>
      <c r="G18" s="70"/>
      <c r="H18" s="70"/>
      <c r="I18" s="70"/>
      <c r="J18" s="70"/>
      <c r="K18" s="70"/>
      <c r="L18" s="70"/>
      <c r="M18" s="70"/>
      <c r="N18" s="70"/>
      <c r="O18" s="70"/>
    </row>
    <row r="19" spans="1:15" x14ac:dyDescent="0.25">
      <c r="A19" s="88"/>
      <c r="B19" s="92"/>
      <c r="C19" s="92"/>
      <c r="D19" s="92"/>
      <c r="E19" s="70"/>
      <c r="F19" s="70"/>
      <c r="G19" s="70"/>
      <c r="H19" s="70"/>
      <c r="I19" s="70"/>
      <c r="J19" s="70"/>
      <c r="K19" s="70"/>
      <c r="L19" s="70"/>
      <c r="M19" s="70"/>
      <c r="N19" s="70"/>
      <c r="O19" s="70"/>
    </row>
    <row r="20" spans="1:15" x14ac:dyDescent="0.25">
      <c r="A20" s="88"/>
      <c r="B20" s="92"/>
      <c r="C20" s="92"/>
      <c r="D20" s="92"/>
      <c r="E20" s="70"/>
      <c r="F20" s="70"/>
      <c r="G20" s="70"/>
      <c r="H20" s="70"/>
      <c r="I20" s="70"/>
      <c r="J20" s="70"/>
      <c r="K20" s="70"/>
      <c r="L20" s="70"/>
      <c r="M20" s="70"/>
      <c r="N20" s="70"/>
      <c r="O20" s="70"/>
    </row>
    <row r="21" spans="1:15" x14ac:dyDescent="0.25">
      <c r="A21" s="88"/>
      <c r="B21" s="92"/>
      <c r="C21" s="92"/>
      <c r="D21" s="92"/>
      <c r="E21" s="70"/>
      <c r="F21" s="70"/>
      <c r="G21" s="70"/>
      <c r="H21" s="70"/>
      <c r="I21" s="70"/>
      <c r="J21" s="70"/>
      <c r="K21" s="70"/>
      <c r="L21" s="70"/>
      <c r="M21" s="70"/>
      <c r="N21" s="70"/>
      <c r="O21" s="70"/>
    </row>
    <row r="22" spans="1:15" ht="20.25" x14ac:dyDescent="0.25">
      <c r="A22" s="88"/>
      <c r="B22" s="88"/>
      <c r="C22" s="90"/>
      <c r="D22" s="90"/>
      <c r="E22" s="70"/>
      <c r="F22" s="70"/>
      <c r="G22" s="70"/>
      <c r="H22" s="70"/>
      <c r="I22" s="70"/>
      <c r="J22" s="70"/>
      <c r="K22" s="70"/>
      <c r="L22" s="70"/>
      <c r="M22" s="70"/>
      <c r="N22" s="70"/>
      <c r="O22" s="70"/>
    </row>
    <row r="23" spans="1:15" ht="20.25" x14ac:dyDescent="0.25">
      <c r="A23" s="88"/>
      <c r="B23" s="88"/>
      <c r="C23" s="90"/>
      <c r="D23" s="90"/>
      <c r="E23" s="70"/>
      <c r="F23" s="70"/>
      <c r="G23" s="70"/>
      <c r="H23" s="70"/>
      <c r="I23" s="70"/>
      <c r="J23" s="70"/>
      <c r="K23" s="70"/>
      <c r="L23" s="70"/>
      <c r="M23" s="70"/>
      <c r="N23" s="70"/>
      <c r="O23" s="70"/>
    </row>
    <row r="24" spans="1:15" ht="20.25" x14ac:dyDescent="0.25">
      <c r="A24" s="88"/>
      <c r="B24" s="88"/>
      <c r="C24" s="90"/>
      <c r="D24" s="90"/>
      <c r="E24" s="70"/>
      <c r="F24" s="70"/>
      <c r="G24" s="70"/>
      <c r="H24" s="70"/>
      <c r="I24" s="70"/>
      <c r="J24" s="70"/>
      <c r="K24" s="70"/>
      <c r="L24" s="70"/>
      <c r="M24" s="70"/>
      <c r="N24" s="70"/>
      <c r="O24" s="70"/>
    </row>
    <row r="25" spans="1:15" ht="20.25" x14ac:dyDescent="0.25">
      <c r="A25" s="88"/>
      <c r="B25" s="88"/>
      <c r="C25" s="90"/>
      <c r="D25" s="90"/>
      <c r="E25" s="70"/>
      <c r="F25" s="70"/>
      <c r="G25" s="70"/>
      <c r="H25" s="70"/>
      <c r="I25" s="70"/>
      <c r="J25" s="70"/>
      <c r="K25" s="70"/>
      <c r="L25" s="70"/>
      <c r="M25" s="70"/>
      <c r="N25" s="70"/>
      <c r="O25" s="70"/>
    </row>
    <row r="26" spans="1:15" ht="20.25" x14ac:dyDescent="0.25">
      <c r="A26" s="88"/>
      <c r="B26" s="88"/>
      <c r="C26" s="90"/>
      <c r="D26" s="90"/>
      <c r="E26" s="70"/>
      <c r="F26" s="70"/>
      <c r="G26" s="70"/>
      <c r="H26" s="70"/>
      <c r="I26" s="70"/>
      <c r="J26" s="70"/>
      <c r="K26" s="70"/>
      <c r="L26" s="70"/>
      <c r="M26" s="70"/>
      <c r="N26" s="70"/>
      <c r="O26" s="70"/>
    </row>
    <row r="27" spans="1:15" ht="20.25" x14ac:dyDescent="0.25">
      <c r="A27" s="88"/>
      <c r="B27" s="88"/>
      <c r="C27" s="90"/>
      <c r="D27" s="90"/>
      <c r="E27" s="70"/>
      <c r="F27" s="70"/>
      <c r="G27" s="70"/>
      <c r="H27" s="70"/>
      <c r="I27" s="70"/>
      <c r="J27" s="70"/>
      <c r="K27" s="70"/>
      <c r="L27" s="70"/>
      <c r="M27" s="70"/>
      <c r="N27" s="70"/>
      <c r="O27" s="70"/>
    </row>
    <row r="28" spans="1:15" ht="20.25" x14ac:dyDescent="0.25">
      <c r="A28" s="88"/>
      <c r="B28" s="88"/>
      <c r="C28" s="90"/>
      <c r="D28" s="90"/>
      <c r="E28" s="70"/>
      <c r="F28" s="70"/>
      <c r="G28" s="70"/>
      <c r="H28" s="70"/>
      <c r="I28" s="70"/>
      <c r="J28" s="70"/>
      <c r="K28" s="70"/>
      <c r="L28" s="70"/>
      <c r="M28" s="70"/>
      <c r="N28" s="70"/>
      <c r="O28" s="70"/>
    </row>
    <row r="29" spans="1:15" ht="20.25" x14ac:dyDescent="0.25">
      <c r="A29" s="88"/>
      <c r="B29" s="88"/>
      <c r="C29" s="90"/>
      <c r="D29" s="90"/>
      <c r="E29" s="70"/>
      <c r="F29" s="70"/>
      <c r="G29" s="70"/>
      <c r="H29" s="70"/>
      <c r="I29" s="70"/>
      <c r="J29" s="70"/>
      <c r="K29" s="70"/>
      <c r="L29" s="70"/>
      <c r="M29" s="70"/>
      <c r="N29" s="70"/>
      <c r="O29" s="70"/>
    </row>
    <row r="30" spans="1:15" ht="20.25" x14ac:dyDescent="0.25">
      <c r="A30" s="88"/>
      <c r="B30" s="88"/>
      <c r="C30" s="90"/>
      <c r="D30" s="90"/>
      <c r="E30" s="70"/>
      <c r="F30" s="70"/>
      <c r="G30" s="70"/>
      <c r="H30" s="70"/>
      <c r="I30" s="70"/>
      <c r="J30" s="70"/>
      <c r="K30" s="70"/>
      <c r="L30" s="70"/>
      <c r="M30" s="70"/>
      <c r="N30" s="70"/>
      <c r="O30" s="70"/>
    </row>
    <row r="31" spans="1:15" ht="20.25" x14ac:dyDescent="0.25">
      <c r="A31" s="88"/>
      <c r="B31" s="88"/>
      <c r="C31" s="90"/>
      <c r="D31" s="90"/>
      <c r="E31" s="70"/>
      <c r="F31" s="70"/>
      <c r="G31" s="70"/>
      <c r="H31" s="70"/>
      <c r="I31" s="70"/>
      <c r="J31" s="70"/>
      <c r="K31" s="70"/>
      <c r="L31" s="70"/>
      <c r="M31" s="70"/>
      <c r="N31" s="70"/>
      <c r="O31" s="70"/>
    </row>
    <row r="32" spans="1:15" ht="20.25" x14ac:dyDescent="0.25">
      <c r="A32" s="88"/>
      <c r="B32" s="88"/>
      <c r="C32" s="90"/>
      <c r="D32" s="90"/>
      <c r="E32" s="70"/>
      <c r="F32" s="70"/>
      <c r="G32" s="70"/>
      <c r="H32" s="70"/>
      <c r="I32" s="70"/>
      <c r="J32" s="70"/>
      <c r="K32" s="70"/>
      <c r="L32" s="70"/>
      <c r="M32" s="70"/>
      <c r="N32" s="70"/>
      <c r="O32" s="70"/>
    </row>
    <row r="33" spans="1:15" ht="20.25" x14ac:dyDescent="0.25">
      <c r="A33" s="88"/>
      <c r="B33" s="88"/>
      <c r="C33" s="90"/>
      <c r="D33" s="90"/>
      <c r="E33" s="70"/>
      <c r="F33" s="70"/>
      <c r="G33" s="70"/>
      <c r="H33" s="70"/>
      <c r="I33" s="70"/>
      <c r="J33" s="70"/>
      <c r="K33" s="70"/>
      <c r="L33" s="70"/>
      <c r="M33" s="70"/>
      <c r="N33" s="70"/>
      <c r="O33" s="70"/>
    </row>
    <row r="34" spans="1:15" ht="20.25" x14ac:dyDescent="0.25">
      <c r="A34" s="88"/>
      <c r="B34" s="88"/>
      <c r="C34" s="90"/>
      <c r="D34" s="90"/>
      <c r="E34" s="70"/>
      <c r="F34" s="70"/>
      <c r="G34" s="70"/>
      <c r="H34" s="70"/>
      <c r="I34" s="70"/>
      <c r="J34" s="70"/>
      <c r="K34" s="70"/>
      <c r="L34" s="70"/>
      <c r="M34" s="70"/>
      <c r="N34" s="70"/>
      <c r="O34" s="70"/>
    </row>
    <row r="35" spans="1:15" ht="20.25" x14ac:dyDescent="0.25">
      <c r="A35" s="88"/>
      <c r="B35" s="88"/>
      <c r="C35" s="90"/>
      <c r="D35" s="90"/>
      <c r="E35" s="70"/>
      <c r="F35" s="70"/>
      <c r="G35" s="70"/>
      <c r="H35" s="70"/>
      <c r="I35" s="70"/>
      <c r="J35" s="70"/>
      <c r="K35" s="70"/>
      <c r="L35" s="70"/>
      <c r="M35" s="70"/>
      <c r="N35" s="70"/>
      <c r="O35" s="70"/>
    </row>
    <row r="36" spans="1:15" ht="20.25" x14ac:dyDescent="0.25">
      <c r="A36" s="88"/>
      <c r="B36" s="88"/>
      <c r="C36" s="90"/>
      <c r="D36" s="90"/>
      <c r="E36" s="70"/>
      <c r="F36" s="70"/>
      <c r="G36" s="70"/>
      <c r="H36" s="70"/>
      <c r="I36" s="70"/>
      <c r="J36" s="70"/>
      <c r="K36" s="70"/>
      <c r="L36" s="70"/>
      <c r="M36" s="70"/>
      <c r="N36" s="70"/>
      <c r="O36" s="70"/>
    </row>
    <row r="37" spans="1:15" ht="20.25" x14ac:dyDescent="0.25">
      <c r="A37" s="88"/>
      <c r="B37" s="88"/>
      <c r="C37" s="90"/>
      <c r="D37" s="90"/>
      <c r="E37" s="70"/>
      <c r="F37" s="70"/>
      <c r="G37" s="70"/>
      <c r="H37" s="70"/>
      <c r="I37" s="70"/>
      <c r="J37" s="70"/>
      <c r="K37" s="70"/>
      <c r="L37" s="70"/>
      <c r="M37" s="70"/>
      <c r="N37" s="70"/>
      <c r="O37" s="70"/>
    </row>
    <row r="38" spans="1:15" ht="20.25" x14ac:dyDescent="0.25">
      <c r="A38" s="88"/>
      <c r="B38" s="88"/>
      <c r="C38" s="90"/>
      <c r="D38" s="90"/>
      <c r="E38" s="70"/>
      <c r="F38" s="70"/>
      <c r="G38" s="70"/>
      <c r="H38" s="70"/>
      <c r="I38" s="70"/>
      <c r="J38" s="70"/>
      <c r="K38" s="70"/>
      <c r="L38" s="70"/>
      <c r="M38" s="70"/>
      <c r="N38" s="70"/>
      <c r="O38" s="70"/>
    </row>
    <row r="39" spans="1:15" ht="20.25" x14ac:dyDescent="0.25">
      <c r="A39" s="88"/>
      <c r="B39" s="88"/>
      <c r="C39" s="90"/>
      <c r="D39" s="90"/>
      <c r="E39" s="70"/>
      <c r="F39" s="70"/>
      <c r="G39" s="70"/>
      <c r="H39" s="70"/>
      <c r="I39" s="70"/>
      <c r="J39" s="70"/>
      <c r="K39" s="70"/>
      <c r="L39" s="70"/>
      <c r="M39" s="70"/>
      <c r="N39" s="70"/>
      <c r="O39" s="70"/>
    </row>
    <row r="40" spans="1:15" ht="20.25" x14ac:dyDescent="0.25">
      <c r="A40" s="88"/>
      <c r="B40" s="88"/>
      <c r="C40" s="90"/>
      <c r="D40" s="90"/>
      <c r="E40" s="70"/>
      <c r="F40" s="70"/>
      <c r="G40" s="70"/>
      <c r="H40" s="70"/>
      <c r="I40" s="70"/>
      <c r="J40" s="70"/>
      <c r="K40" s="70"/>
      <c r="L40" s="70"/>
      <c r="M40" s="70"/>
      <c r="N40" s="70"/>
      <c r="O40" s="70"/>
    </row>
    <row r="41" spans="1:15" ht="20.25" x14ac:dyDescent="0.25">
      <c r="A41" s="88"/>
      <c r="B41" s="88"/>
      <c r="C41" s="90"/>
      <c r="D41" s="90"/>
      <c r="E41" s="70"/>
      <c r="F41" s="70"/>
      <c r="G41" s="70"/>
      <c r="H41" s="70"/>
      <c r="I41" s="70"/>
      <c r="J41" s="70"/>
      <c r="K41" s="70"/>
      <c r="L41" s="70"/>
      <c r="M41" s="70"/>
      <c r="N41" s="70"/>
      <c r="O41" s="70"/>
    </row>
    <row r="42" spans="1:15" ht="20.25" x14ac:dyDescent="0.25">
      <c r="A42" s="88"/>
      <c r="B42" s="88"/>
      <c r="C42" s="90"/>
      <c r="D42" s="90"/>
      <c r="E42" s="70"/>
      <c r="F42" s="70"/>
      <c r="G42" s="70"/>
      <c r="H42" s="70"/>
      <c r="I42" s="70"/>
      <c r="J42" s="70"/>
      <c r="K42" s="70"/>
      <c r="L42" s="70"/>
      <c r="M42" s="70"/>
      <c r="N42" s="70"/>
      <c r="O42" s="70"/>
    </row>
    <row r="43" spans="1:15" ht="20.25" x14ac:dyDescent="0.25">
      <c r="A43" s="88"/>
      <c r="B43" s="88"/>
      <c r="C43" s="90"/>
      <c r="D43" s="90"/>
      <c r="E43" s="70"/>
      <c r="F43" s="70"/>
      <c r="G43" s="70"/>
      <c r="H43" s="70"/>
      <c r="I43" s="70"/>
      <c r="J43" s="70"/>
      <c r="K43" s="70"/>
      <c r="L43" s="70"/>
      <c r="M43" s="70"/>
      <c r="N43" s="70"/>
      <c r="O43" s="70"/>
    </row>
    <row r="44" spans="1:15" ht="20.25" x14ac:dyDescent="0.25">
      <c r="A44" s="88"/>
      <c r="B44" s="88"/>
      <c r="C44" s="90"/>
      <c r="D44" s="90"/>
      <c r="E44" s="70"/>
      <c r="F44" s="70"/>
      <c r="G44" s="70"/>
      <c r="H44" s="70"/>
      <c r="I44" s="70"/>
      <c r="J44" s="70"/>
      <c r="K44" s="70"/>
      <c r="L44" s="70"/>
      <c r="M44" s="70"/>
      <c r="N44" s="70"/>
      <c r="O44" s="70"/>
    </row>
    <row r="45" spans="1:15" ht="20.25" x14ac:dyDescent="0.25">
      <c r="A45" s="88"/>
      <c r="B45" s="88"/>
      <c r="C45" s="90"/>
      <c r="D45" s="90"/>
      <c r="E45" s="70"/>
      <c r="F45" s="70"/>
      <c r="G45" s="70"/>
      <c r="H45" s="70"/>
      <c r="I45" s="70"/>
      <c r="J45" s="70"/>
      <c r="K45" s="70"/>
      <c r="L45" s="70"/>
      <c r="M45" s="70"/>
      <c r="N45" s="70"/>
      <c r="O45" s="70"/>
    </row>
    <row r="46" spans="1:15" ht="20.25" x14ac:dyDescent="0.25">
      <c r="A46" s="88"/>
      <c r="B46" s="88"/>
      <c r="C46" s="90"/>
      <c r="D46" s="90"/>
      <c r="E46" s="70"/>
      <c r="F46" s="70"/>
      <c r="G46" s="70"/>
      <c r="H46" s="70"/>
      <c r="I46" s="70"/>
      <c r="J46" s="70"/>
      <c r="K46" s="70"/>
      <c r="L46" s="70"/>
      <c r="M46" s="70"/>
      <c r="N46" s="70"/>
      <c r="O46" s="70"/>
    </row>
    <row r="47" spans="1:15" ht="20.25" x14ac:dyDescent="0.25">
      <c r="A47" s="88"/>
      <c r="B47" s="88"/>
      <c r="C47" s="90"/>
      <c r="D47" s="90"/>
      <c r="E47" s="70"/>
      <c r="F47" s="70"/>
      <c r="G47" s="70"/>
      <c r="H47" s="70"/>
      <c r="I47" s="70"/>
      <c r="J47" s="70"/>
      <c r="K47" s="70"/>
      <c r="L47" s="70"/>
      <c r="M47" s="70"/>
      <c r="N47" s="70"/>
      <c r="O47" s="70"/>
    </row>
    <row r="48" spans="1:15" ht="20.25" x14ac:dyDescent="0.25">
      <c r="A48" s="88"/>
      <c r="B48" s="88"/>
      <c r="C48" s="90"/>
      <c r="D48" s="90"/>
      <c r="E48" s="70"/>
      <c r="F48" s="70"/>
      <c r="G48" s="70"/>
      <c r="H48" s="70"/>
      <c r="I48" s="70"/>
      <c r="J48" s="70"/>
      <c r="K48" s="70"/>
      <c r="L48" s="70"/>
      <c r="M48" s="70"/>
      <c r="N48" s="70"/>
      <c r="O48" s="70"/>
    </row>
    <row r="49" spans="1:15" ht="20.25" x14ac:dyDescent="0.25">
      <c r="A49" s="88"/>
      <c r="B49" s="88"/>
      <c r="C49" s="90"/>
      <c r="D49" s="90"/>
      <c r="E49" s="70"/>
      <c r="F49" s="70"/>
      <c r="G49" s="70"/>
      <c r="H49" s="70"/>
      <c r="I49" s="70"/>
      <c r="J49" s="70"/>
      <c r="K49" s="70"/>
      <c r="L49" s="70"/>
      <c r="M49" s="70"/>
      <c r="N49" s="70"/>
      <c r="O49" s="70"/>
    </row>
    <row r="50" spans="1:15" ht="20.25" x14ac:dyDescent="0.25">
      <c r="A50" s="88"/>
      <c r="B50" s="88"/>
      <c r="C50" s="90"/>
      <c r="D50" s="90"/>
      <c r="E50" s="70"/>
      <c r="F50" s="70"/>
      <c r="G50" s="70"/>
      <c r="H50" s="70"/>
      <c r="I50" s="70"/>
      <c r="J50" s="70"/>
      <c r="K50" s="70"/>
      <c r="L50" s="70"/>
      <c r="M50" s="70"/>
      <c r="N50" s="70"/>
      <c r="O50" s="70"/>
    </row>
    <row r="51" spans="1:15" ht="20.25" x14ac:dyDescent="0.25">
      <c r="A51" s="88"/>
      <c r="B51" s="88"/>
      <c r="C51" s="90"/>
      <c r="D51" s="90"/>
      <c r="E51" s="70"/>
      <c r="F51" s="70"/>
      <c r="G51" s="70"/>
      <c r="H51" s="70"/>
      <c r="I51" s="70"/>
      <c r="J51" s="70"/>
      <c r="K51" s="70"/>
      <c r="L51" s="70"/>
      <c r="M51" s="70"/>
      <c r="N51" s="70"/>
      <c r="O51" s="70"/>
    </row>
    <row r="52" spans="1:15" ht="20.25" x14ac:dyDescent="0.25">
      <c r="A52" s="88"/>
      <c r="B52" s="15"/>
      <c r="C52" s="20"/>
      <c r="D52" s="20"/>
    </row>
    <row r="53" spans="1:15" ht="20.25" x14ac:dyDescent="0.25">
      <c r="A53" s="88"/>
      <c r="B53" s="15"/>
      <c r="C53" s="20"/>
      <c r="D53" s="20"/>
    </row>
    <row r="54" spans="1:15" ht="20.25" x14ac:dyDescent="0.25">
      <c r="A54" s="88"/>
      <c r="B54" s="15"/>
      <c r="C54" s="20"/>
      <c r="D54" s="20"/>
    </row>
    <row r="55" spans="1:15" ht="20.25" x14ac:dyDescent="0.25">
      <c r="A55" s="88"/>
      <c r="B55" s="15"/>
      <c r="C55" s="20"/>
      <c r="D55" s="20"/>
    </row>
    <row r="56" spans="1:15" ht="20.25" x14ac:dyDescent="0.25">
      <c r="A56" s="88"/>
      <c r="B56" s="15"/>
      <c r="C56" s="20"/>
      <c r="D56" s="20"/>
    </row>
    <row r="57" spans="1:15" ht="20.25" x14ac:dyDescent="0.25">
      <c r="A57" s="88"/>
      <c r="B57" s="15"/>
      <c r="C57" s="20"/>
      <c r="D57" s="20"/>
    </row>
    <row r="58" spans="1:15" ht="20.25" x14ac:dyDescent="0.25">
      <c r="A58" s="88"/>
      <c r="B58" s="15"/>
      <c r="C58" s="20"/>
      <c r="D58" s="20"/>
    </row>
    <row r="59" spans="1:15" ht="20.25" x14ac:dyDescent="0.25">
      <c r="A59" s="88"/>
      <c r="B59" s="15"/>
      <c r="C59" s="20"/>
      <c r="D59" s="20"/>
    </row>
    <row r="60" spans="1:15" ht="20.25" x14ac:dyDescent="0.25">
      <c r="A60" s="88"/>
      <c r="B60" s="15"/>
      <c r="C60" s="20"/>
      <c r="D60" s="20"/>
    </row>
    <row r="61" spans="1:15" ht="20.25" x14ac:dyDescent="0.25">
      <c r="A61" s="88"/>
      <c r="B61" s="15"/>
      <c r="C61" s="20"/>
      <c r="D61" s="20"/>
    </row>
    <row r="62" spans="1:15" ht="20.25" x14ac:dyDescent="0.25">
      <c r="A62" s="88"/>
      <c r="B62" s="15"/>
      <c r="C62" s="20"/>
      <c r="D62" s="20"/>
    </row>
    <row r="63" spans="1:15" ht="20.25" x14ac:dyDescent="0.25">
      <c r="A63" s="88"/>
      <c r="B63" s="15"/>
      <c r="C63" s="20"/>
      <c r="D63" s="20"/>
    </row>
    <row r="64" spans="1:15" ht="20.25" x14ac:dyDescent="0.25">
      <c r="A64" s="88"/>
      <c r="B64" s="15"/>
      <c r="C64" s="20"/>
      <c r="D64" s="20"/>
    </row>
    <row r="65" spans="1:4" ht="20.25" x14ac:dyDescent="0.25">
      <c r="A65" s="88"/>
      <c r="B65" s="15"/>
      <c r="C65" s="20"/>
      <c r="D65" s="20"/>
    </row>
    <row r="66" spans="1:4" ht="20.25" x14ac:dyDescent="0.25">
      <c r="A66" s="88"/>
      <c r="B66" s="15"/>
      <c r="C66" s="20"/>
      <c r="D66" s="20"/>
    </row>
    <row r="67" spans="1:4" ht="20.25" x14ac:dyDescent="0.25">
      <c r="A67" s="88"/>
      <c r="B67" s="15"/>
      <c r="C67" s="20"/>
      <c r="D67" s="20"/>
    </row>
    <row r="68" spans="1:4" ht="20.25" x14ac:dyDescent="0.25">
      <c r="A68" s="88"/>
      <c r="B68" s="15"/>
      <c r="C68" s="20"/>
      <c r="D68" s="20"/>
    </row>
    <row r="69" spans="1:4" ht="20.25" x14ac:dyDescent="0.25">
      <c r="A69" s="88"/>
      <c r="B69" s="15"/>
      <c r="C69" s="20"/>
      <c r="D69" s="20"/>
    </row>
    <row r="70" spans="1:4" ht="20.25" x14ac:dyDescent="0.25">
      <c r="A70" s="88"/>
      <c r="B70" s="15"/>
      <c r="C70" s="20"/>
      <c r="D70" s="20"/>
    </row>
    <row r="71" spans="1:4" ht="20.25" x14ac:dyDescent="0.25">
      <c r="A71" s="88"/>
      <c r="B71" s="15"/>
      <c r="C71" s="20"/>
      <c r="D71" s="20"/>
    </row>
    <row r="72" spans="1:4" ht="20.25" x14ac:dyDescent="0.25">
      <c r="A72" s="88"/>
      <c r="B72" s="15"/>
      <c r="C72" s="20"/>
      <c r="D72" s="20"/>
    </row>
    <row r="73" spans="1:4" ht="20.25" x14ac:dyDescent="0.25">
      <c r="A73" s="88"/>
      <c r="B73" s="15"/>
      <c r="C73" s="20"/>
      <c r="D73" s="20"/>
    </row>
    <row r="74" spans="1:4" ht="20.25" x14ac:dyDescent="0.25">
      <c r="A74" s="88"/>
      <c r="B74" s="15"/>
      <c r="C74" s="20"/>
      <c r="D74" s="20"/>
    </row>
    <row r="75" spans="1:4" ht="20.25" x14ac:dyDescent="0.25">
      <c r="A75" s="88"/>
      <c r="B75" s="15"/>
      <c r="C75" s="20"/>
      <c r="D75" s="20"/>
    </row>
    <row r="76" spans="1:4" ht="20.25" x14ac:dyDescent="0.25">
      <c r="A76" s="88"/>
      <c r="B76" s="15"/>
      <c r="C76" s="20"/>
      <c r="D76" s="20"/>
    </row>
    <row r="77" spans="1:4" ht="20.25" x14ac:dyDescent="0.25">
      <c r="A77" s="88"/>
      <c r="B77" s="15"/>
      <c r="C77" s="20"/>
      <c r="D77" s="20"/>
    </row>
    <row r="78" spans="1:4" ht="20.25" x14ac:dyDescent="0.25">
      <c r="A78" s="88"/>
      <c r="B78" s="15"/>
      <c r="C78" s="20"/>
      <c r="D78" s="20"/>
    </row>
    <row r="79" spans="1:4" ht="20.25" x14ac:dyDescent="0.25">
      <c r="A79" s="88"/>
      <c r="B79" s="15"/>
      <c r="C79" s="20"/>
      <c r="D79" s="20"/>
    </row>
    <row r="80" spans="1:4" ht="20.25" x14ac:dyDescent="0.25">
      <c r="A80" s="88"/>
      <c r="B80" s="15"/>
      <c r="C80" s="20"/>
      <c r="D80" s="20"/>
    </row>
    <row r="81" spans="1:4" ht="20.25" x14ac:dyDescent="0.25">
      <c r="A81" s="88"/>
      <c r="B81" s="15"/>
      <c r="C81" s="20"/>
      <c r="D81" s="20"/>
    </row>
    <row r="82" spans="1:4" ht="20.25" x14ac:dyDescent="0.25">
      <c r="A82" s="88"/>
      <c r="B82" s="15"/>
      <c r="C82" s="20"/>
      <c r="D82" s="20"/>
    </row>
    <row r="83" spans="1:4" ht="20.25" x14ac:dyDescent="0.25">
      <c r="A83" s="88"/>
      <c r="B83" s="15"/>
      <c r="C83" s="20"/>
      <c r="D83" s="20"/>
    </row>
    <row r="84" spans="1:4" ht="20.25" x14ac:dyDescent="0.25">
      <c r="A84" s="88"/>
      <c r="B84" s="15"/>
      <c r="C84" s="20"/>
      <c r="D84" s="20"/>
    </row>
    <row r="85" spans="1:4" ht="20.25" x14ac:dyDescent="0.25">
      <c r="A85" s="88"/>
      <c r="B85" s="15"/>
      <c r="C85" s="20"/>
      <c r="D85" s="20"/>
    </row>
    <row r="86" spans="1:4" ht="20.25" x14ac:dyDescent="0.25">
      <c r="A86" s="88"/>
      <c r="B86" s="15"/>
      <c r="C86" s="20"/>
      <c r="D86" s="20"/>
    </row>
    <row r="87" spans="1:4" ht="20.25" x14ac:dyDescent="0.25">
      <c r="A87" s="88"/>
      <c r="B87" s="15"/>
      <c r="C87" s="20"/>
      <c r="D87" s="20"/>
    </row>
    <row r="88" spans="1:4" ht="20.25" x14ac:dyDescent="0.25">
      <c r="A88" s="88"/>
      <c r="B88" s="15"/>
      <c r="C88" s="20"/>
      <c r="D88" s="20"/>
    </row>
    <row r="89" spans="1:4" ht="20.25" x14ac:dyDescent="0.25">
      <c r="A89" s="88"/>
      <c r="B89" s="15"/>
      <c r="C89" s="20"/>
      <c r="D89" s="20"/>
    </row>
    <row r="90" spans="1:4" ht="20.25" x14ac:dyDescent="0.25">
      <c r="A90" s="88"/>
      <c r="B90" s="15"/>
      <c r="C90" s="20"/>
      <c r="D90" s="20"/>
    </row>
    <row r="91" spans="1:4" ht="20.25" x14ac:dyDescent="0.25">
      <c r="A91" s="88"/>
      <c r="B91" s="15"/>
      <c r="C91" s="20"/>
      <c r="D91" s="20"/>
    </row>
    <row r="92" spans="1:4" ht="20.25" x14ac:dyDescent="0.25">
      <c r="A92" s="88"/>
      <c r="B92" s="15"/>
      <c r="C92" s="20"/>
      <c r="D92" s="20"/>
    </row>
    <row r="93" spans="1:4" ht="20.25" x14ac:dyDescent="0.25">
      <c r="A93" s="88"/>
      <c r="B93" s="15"/>
      <c r="C93" s="20"/>
      <c r="D93" s="20"/>
    </row>
    <row r="94" spans="1:4" ht="20.25" x14ac:dyDescent="0.25">
      <c r="A94" s="88"/>
      <c r="B94" s="15"/>
      <c r="C94" s="20"/>
      <c r="D94" s="20"/>
    </row>
    <row r="95" spans="1:4" ht="20.25" x14ac:dyDescent="0.25">
      <c r="A95" s="88"/>
      <c r="B95" s="15"/>
      <c r="C95" s="20"/>
      <c r="D95" s="20"/>
    </row>
    <row r="96" spans="1:4" ht="20.25" x14ac:dyDescent="0.25">
      <c r="A96" s="88"/>
      <c r="B96" s="15"/>
      <c r="C96" s="20"/>
      <c r="D96" s="20"/>
    </row>
    <row r="97" spans="1:4" ht="20.25" x14ac:dyDescent="0.25">
      <c r="A97" s="88"/>
      <c r="B97" s="15"/>
      <c r="C97" s="20"/>
      <c r="D97" s="20"/>
    </row>
    <row r="98" spans="1:4" ht="20.25" x14ac:dyDescent="0.25">
      <c r="A98" s="88"/>
      <c r="B98" s="15"/>
      <c r="C98" s="20"/>
      <c r="D98" s="20"/>
    </row>
    <row r="99" spans="1:4" ht="20.25" x14ac:dyDescent="0.25">
      <c r="A99" s="88"/>
      <c r="B99" s="15"/>
      <c r="C99" s="20"/>
      <c r="D99" s="20"/>
    </row>
    <row r="100" spans="1:4" ht="20.25" x14ac:dyDescent="0.25">
      <c r="A100" s="88"/>
      <c r="B100" s="15"/>
      <c r="C100" s="20"/>
      <c r="D100" s="20"/>
    </row>
    <row r="101" spans="1:4" ht="20.25" x14ac:dyDescent="0.25">
      <c r="A101" s="88"/>
      <c r="B101" s="15"/>
      <c r="C101" s="20"/>
      <c r="D101" s="20"/>
    </row>
    <row r="102" spans="1:4" ht="20.25" x14ac:dyDescent="0.25">
      <c r="A102" s="88"/>
      <c r="B102" s="15"/>
      <c r="C102" s="20"/>
      <c r="D102" s="20"/>
    </row>
    <row r="103" spans="1:4" ht="20.25" x14ac:dyDescent="0.25">
      <c r="A103" s="88"/>
      <c r="B103" s="15"/>
      <c r="C103" s="20"/>
      <c r="D103" s="20"/>
    </row>
    <row r="104" spans="1:4" ht="20.25" x14ac:dyDescent="0.25">
      <c r="A104" s="88"/>
      <c r="B104" s="15"/>
      <c r="C104" s="20"/>
      <c r="D104" s="20"/>
    </row>
    <row r="105" spans="1:4" ht="20.25" x14ac:dyDescent="0.25">
      <c r="A105" s="88"/>
      <c r="B105" s="15"/>
      <c r="C105" s="20"/>
      <c r="D105" s="20"/>
    </row>
    <row r="106" spans="1:4" ht="20.25" x14ac:dyDescent="0.25">
      <c r="A106" s="88"/>
      <c r="B106" s="15"/>
      <c r="C106" s="20"/>
      <c r="D106" s="20"/>
    </row>
    <row r="107" spans="1:4" ht="20.25" x14ac:dyDescent="0.25">
      <c r="A107" s="88"/>
      <c r="B107" s="15"/>
      <c r="C107" s="20"/>
      <c r="D107" s="20"/>
    </row>
    <row r="108" spans="1:4" ht="20.25" x14ac:dyDescent="0.25">
      <c r="A108" s="88"/>
      <c r="B108" s="15"/>
      <c r="C108" s="20"/>
      <c r="D108" s="20"/>
    </row>
    <row r="109" spans="1:4" ht="20.25" x14ac:dyDescent="0.25">
      <c r="A109" s="88"/>
      <c r="B109" s="15"/>
      <c r="C109" s="20"/>
      <c r="D109" s="20"/>
    </row>
    <row r="110" spans="1:4" ht="20.25" x14ac:dyDescent="0.25">
      <c r="A110" s="88"/>
      <c r="B110" s="15"/>
      <c r="C110" s="20"/>
      <c r="D110" s="20"/>
    </row>
    <row r="111" spans="1:4" ht="20.25" x14ac:dyDescent="0.25">
      <c r="A111" s="88"/>
      <c r="B111" s="15"/>
      <c r="C111" s="20"/>
      <c r="D111" s="20"/>
    </row>
    <row r="112" spans="1:4" ht="20.25" x14ac:dyDescent="0.25">
      <c r="A112" s="88"/>
      <c r="B112" s="15"/>
      <c r="C112" s="20"/>
      <c r="D112" s="20"/>
    </row>
    <row r="113" spans="1:4" ht="20.25" x14ac:dyDescent="0.25">
      <c r="A113" s="88"/>
      <c r="B113" s="15"/>
      <c r="C113" s="20"/>
      <c r="D113" s="20"/>
    </row>
    <row r="114" spans="1:4" ht="20.25" x14ac:dyDescent="0.25">
      <c r="A114" s="88"/>
      <c r="B114" s="15"/>
      <c r="C114" s="20"/>
      <c r="D114" s="20"/>
    </row>
    <row r="115" spans="1:4" ht="20.25" x14ac:dyDescent="0.25">
      <c r="A115" s="88"/>
      <c r="B115" s="15"/>
      <c r="C115" s="20"/>
      <c r="D115" s="20"/>
    </row>
    <row r="116" spans="1:4" ht="20.25" x14ac:dyDescent="0.25">
      <c r="A116" s="88"/>
      <c r="B116" s="15"/>
      <c r="C116" s="20"/>
      <c r="D116" s="20"/>
    </row>
    <row r="117" spans="1:4" ht="20.25" x14ac:dyDescent="0.25">
      <c r="A117" s="88"/>
      <c r="B117" s="15"/>
      <c r="C117" s="20"/>
      <c r="D117" s="20"/>
    </row>
    <row r="118" spans="1:4" ht="20.25" x14ac:dyDescent="0.25">
      <c r="A118" s="88"/>
      <c r="B118" s="15"/>
      <c r="C118" s="20"/>
      <c r="D118" s="20"/>
    </row>
    <row r="119" spans="1:4" ht="20.25" x14ac:dyDescent="0.25">
      <c r="A119" s="88"/>
      <c r="B119" s="15"/>
      <c r="C119" s="20"/>
      <c r="D119" s="20"/>
    </row>
    <row r="120" spans="1:4" ht="20.25" x14ac:dyDescent="0.25">
      <c r="A120" s="88"/>
      <c r="B120" s="15"/>
      <c r="C120" s="20"/>
      <c r="D120" s="20"/>
    </row>
    <row r="121" spans="1:4" ht="20.25" x14ac:dyDescent="0.25">
      <c r="A121" s="88"/>
      <c r="B121" s="15"/>
      <c r="C121" s="20"/>
      <c r="D121" s="20"/>
    </row>
    <row r="122" spans="1:4" ht="20.25" x14ac:dyDescent="0.25">
      <c r="A122" s="88"/>
      <c r="B122" s="15"/>
      <c r="C122" s="20"/>
      <c r="D122" s="20"/>
    </row>
    <row r="123" spans="1:4" ht="20.25" x14ac:dyDescent="0.25">
      <c r="A123" s="88"/>
      <c r="B123" s="15"/>
      <c r="C123" s="20"/>
      <c r="D123" s="20"/>
    </row>
    <row r="124" spans="1:4" ht="20.25" x14ac:dyDescent="0.25">
      <c r="A124" s="88"/>
      <c r="B124" s="15"/>
      <c r="C124" s="20"/>
      <c r="D124" s="20"/>
    </row>
    <row r="125" spans="1:4" ht="20.25" x14ac:dyDescent="0.25">
      <c r="A125" s="88"/>
      <c r="B125" s="15"/>
      <c r="C125" s="20"/>
      <c r="D125" s="20"/>
    </row>
    <row r="126" spans="1:4" ht="20.25" x14ac:dyDescent="0.25">
      <c r="A126" s="88"/>
      <c r="B126" s="15"/>
      <c r="C126" s="20"/>
      <c r="D126" s="20"/>
    </row>
    <row r="127" spans="1:4" ht="20.25" x14ac:dyDescent="0.25">
      <c r="A127" s="88"/>
      <c r="B127" s="15"/>
      <c r="C127" s="20"/>
      <c r="D127" s="20"/>
    </row>
    <row r="128" spans="1:4" ht="20.25" x14ac:dyDescent="0.25">
      <c r="A128" s="88"/>
      <c r="B128" s="15"/>
      <c r="C128" s="20"/>
      <c r="D128" s="20"/>
    </row>
    <row r="129" spans="1:4" ht="20.25" x14ac:dyDescent="0.25">
      <c r="A129" s="88"/>
      <c r="B129" s="15"/>
      <c r="C129" s="20"/>
      <c r="D129" s="20"/>
    </row>
    <row r="130" spans="1:4" ht="20.25" x14ac:dyDescent="0.25">
      <c r="A130" s="88"/>
      <c r="B130" s="15"/>
      <c r="C130" s="20"/>
      <c r="D130" s="20"/>
    </row>
    <row r="131" spans="1:4" ht="20.25" x14ac:dyDescent="0.25">
      <c r="A131" s="88"/>
      <c r="B131" s="15"/>
      <c r="C131" s="20"/>
      <c r="D131" s="20"/>
    </row>
    <row r="132" spans="1:4" ht="20.25" x14ac:dyDescent="0.25">
      <c r="A132" s="88"/>
      <c r="B132" s="15"/>
      <c r="C132" s="20"/>
      <c r="D132" s="20"/>
    </row>
    <row r="133" spans="1:4" ht="20.25" x14ac:dyDescent="0.25">
      <c r="A133" s="88"/>
      <c r="B133" s="15"/>
      <c r="C133" s="20"/>
      <c r="D133" s="20"/>
    </row>
    <row r="134" spans="1:4" ht="20.25" x14ac:dyDescent="0.25">
      <c r="A134" s="88"/>
      <c r="B134" s="15"/>
      <c r="C134" s="20"/>
      <c r="D134" s="20"/>
    </row>
    <row r="135" spans="1:4" ht="20.25" x14ac:dyDescent="0.25">
      <c r="A135" s="88"/>
      <c r="B135" s="15"/>
      <c r="C135" s="20"/>
      <c r="D135" s="20"/>
    </row>
    <row r="136" spans="1:4" ht="20.25" x14ac:dyDescent="0.25">
      <c r="A136" s="88"/>
      <c r="B136" s="15"/>
      <c r="C136" s="20"/>
      <c r="D136" s="20"/>
    </row>
    <row r="137" spans="1:4" ht="20.25" x14ac:dyDescent="0.25">
      <c r="A137" s="88"/>
      <c r="B137" s="15"/>
      <c r="C137" s="20"/>
      <c r="D137" s="20"/>
    </row>
    <row r="138" spans="1:4" ht="20.25" x14ac:dyDescent="0.25">
      <c r="A138" s="88"/>
      <c r="B138" s="15"/>
      <c r="C138" s="20"/>
      <c r="D138" s="20"/>
    </row>
    <row r="139" spans="1:4" ht="20.25" x14ac:dyDescent="0.25">
      <c r="A139" s="88"/>
      <c r="B139" s="15"/>
      <c r="C139" s="20"/>
      <c r="D139" s="20"/>
    </row>
    <row r="140" spans="1:4" ht="20.25" x14ac:dyDescent="0.25">
      <c r="A140" s="88"/>
      <c r="B140" s="15"/>
      <c r="C140" s="20"/>
      <c r="D140" s="20"/>
    </row>
    <row r="141" spans="1:4" ht="20.25" x14ac:dyDescent="0.25">
      <c r="A141" s="88"/>
      <c r="B141" s="15"/>
      <c r="C141" s="20"/>
      <c r="D141" s="20"/>
    </row>
    <row r="142" spans="1:4" ht="20.25" x14ac:dyDescent="0.25">
      <c r="A142" s="88"/>
      <c r="B142" s="15"/>
      <c r="C142" s="20"/>
      <c r="D142" s="20"/>
    </row>
    <row r="143" spans="1:4" ht="20.25" x14ac:dyDescent="0.25">
      <c r="A143" s="88"/>
      <c r="B143" s="15"/>
      <c r="C143" s="20"/>
      <c r="D143" s="20"/>
    </row>
    <row r="144" spans="1:4" ht="20.25" x14ac:dyDescent="0.25">
      <c r="A144" s="88"/>
      <c r="B144" s="15"/>
      <c r="C144" s="20"/>
      <c r="D144" s="20"/>
    </row>
    <row r="145" spans="1:4" ht="20.25" x14ac:dyDescent="0.25">
      <c r="A145" s="88"/>
      <c r="B145" s="15"/>
      <c r="C145" s="20"/>
      <c r="D145" s="20"/>
    </row>
    <row r="146" spans="1:4" ht="20.25" x14ac:dyDescent="0.25">
      <c r="A146" s="88"/>
      <c r="B146" s="15"/>
      <c r="C146" s="20"/>
      <c r="D146" s="20"/>
    </row>
    <row r="147" spans="1:4" ht="20.25" x14ac:dyDescent="0.25">
      <c r="A147" s="88"/>
      <c r="B147" s="15"/>
      <c r="C147" s="20"/>
      <c r="D147" s="20"/>
    </row>
    <row r="148" spans="1:4" ht="20.25" x14ac:dyDescent="0.25">
      <c r="A148" s="88"/>
      <c r="B148" s="15"/>
      <c r="C148" s="20"/>
      <c r="D148" s="20"/>
    </row>
    <row r="149" spans="1:4" ht="20.25" x14ac:dyDescent="0.25">
      <c r="A149" s="88"/>
      <c r="B149" s="15"/>
      <c r="C149" s="20"/>
      <c r="D149" s="20"/>
    </row>
    <row r="150" spans="1:4" ht="20.25" x14ac:dyDescent="0.25">
      <c r="A150" s="88"/>
      <c r="B150" s="15"/>
      <c r="C150" s="20"/>
      <c r="D150" s="20"/>
    </row>
    <row r="151" spans="1:4" ht="20.25" x14ac:dyDescent="0.25">
      <c r="A151" s="88"/>
      <c r="B151" s="15"/>
      <c r="C151" s="20"/>
      <c r="D151" s="20"/>
    </row>
    <row r="152" spans="1:4" ht="20.25" x14ac:dyDescent="0.25">
      <c r="A152" s="88"/>
      <c r="B152" s="15"/>
      <c r="C152" s="20"/>
      <c r="D152" s="20"/>
    </row>
    <row r="153" spans="1:4" ht="20.25" x14ac:dyDescent="0.25">
      <c r="A153" s="88"/>
      <c r="B153" s="15"/>
      <c r="C153" s="20"/>
      <c r="D153" s="20"/>
    </row>
    <row r="154" spans="1:4" ht="20.25" x14ac:dyDescent="0.25">
      <c r="A154" s="88"/>
      <c r="B154" s="15"/>
      <c r="C154" s="20"/>
      <c r="D154" s="20"/>
    </row>
    <row r="155" spans="1:4" ht="20.25" x14ac:dyDescent="0.25">
      <c r="A155" s="88"/>
      <c r="B155" s="15"/>
      <c r="C155" s="20"/>
      <c r="D155" s="20"/>
    </row>
    <row r="156" spans="1:4" ht="20.25" x14ac:dyDescent="0.25">
      <c r="A156" s="88"/>
      <c r="B156" s="15"/>
      <c r="C156" s="20"/>
      <c r="D156" s="20"/>
    </row>
    <row r="157" spans="1:4" ht="20.25" x14ac:dyDescent="0.25">
      <c r="A157" s="88"/>
      <c r="B157" s="15"/>
      <c r="C157" s="20"/>
      <c r="D157" s="20"/>
    </row>
    <row r="158" spans="1:4" ht="20.25" x14ac:dyDescent="0.25">
      <c r="A158" s="88"/>
      <c r="B158" s="15"/>
      <c r="C158" s="20"/>
      <c r="D158" s="20"/>
    </row>
    <row r="159" spans="1:4" ht="20.25" x14ac:dyDescent="0.25">
      <c r="A159" s="88"/>
      <c r="B159" s="15"/>
      <c r="C159" s="20"/>
      <c r="D159" s="20"/>
    </row>
    <row r="160" spans="1:4" ht="20.25" x14ac:dyDescent="0.25">
      <c r="A160" s="88"/>
      <c r="B160" s="15"/>
      <c r="C160" s="20"/>
      <c r="D160" s="20"/>
    </row>
    <row r="161" spans="1:4" ht="20.25" x14ac:dyDescent="0.25">
      <c r="A161" s="88"/>
      <c r="B161" s="15"/>
      <c r="C161" s="20"/>
      <c r="D161" s="20"/>
    </row>
    <row r="162" spans="1:4" ht="20.25" x14ac:dyDescent="0.25">
      <c r="A162" s="88"/>
      <c r="B162" s="15"/>
      <c r="C162" s="20"/>
      <c r="D162" s="20"/>
    </row>
    <row r="163" spans="1:4" ht="20.25" x14ac:dyDescent="0.25">
      <c r="A163" s="88"/>
      <c r="B163" s="15"/>
      <c r="C163" s="20"/>
      <c r="D163" s="20"/>
    </row>
    <row r="164" spans="1:4" ht="20.25" x14ac:dyDescent="0.25">
      <c r="A164" s="88"/>
      <c r="B164" s="15"/>
      <c r="C164" s="20"/>
      <c r="D164" s="20"/>
    </row>
    <row r="165" spans="1:4" ht="20.25" x14ac:dyDescent="0.25">
      <c r="A165" s="88"/>
      <c r="B165" s="15"/>
      <c r="C165" s="20"/>
      <c r="D165" s="20"/>
    </row>
    <row r="166" spans="1:4" ht="20.25" x14ac:dyDescent="0.25">
      <c r="A166" s="88"/>
      <c r="B166" s="15"/>
      <c r="C166" s="20"/>
      <c r="D166" s="20"/>
    </row>
    <row r="167" spans="1:4" ht="20.25" x14ac:dyDescent="0.25">
      <c r="A167" s="88"/>
      <c r="B167" s="15"/>
      <c r="C167" s="20"/>
      <c r="D167" s="20"/>
    </row>
    <row r="168" spans="1:4" ht="20.25" x14ac:dyDescent="0.25">
      <c r="A168" s="88"/>
      <c r="B168" s="15"/>
      <c r="C168" s="20"/>
      <c r="D168" s="20"/>
    </row>
    <row r="169" spans="1:4" ht="20.25" x14ac:dyDescent="0.25">
      <c r="A169" s="88"/>
      <c r="B169" s="15"/>
      <c r="C169" s="20"/>
      <c r="D169" s="20"/>
    </row>
    <row r="170" spans="1:4" ht="20.25" x14ac:dyDescent="0.25">
      <c r="A170" s="88"/>
      <c r="B170" s="15"/>
      <c r="C170" s="20"/>
      <c r="D170" s="20"/>
    </row>
    <row r="171" spans="1:4" ht="20.25" x14ac:dyDescent="0.25">
      <c r="A171" s="88"/>
      <c r="B171" s="15"/>
      <c r="C171" s="20"/>
      <c r="D171" s="20"/>
    </row>
    <row r="172" spans="1:4" ht="20.25" x14ac:dyDescent="0.25">
      <c r="A172" s="88"/>
      <c r="B172" s="15"/>
      <c r="C172" s="20"/>
      <c r="D172" s="20"/>
    </row>
    <row r="173" spans="1:4" ht="20.25" x14ac:dyDescent="0.25">
      <c r="A173" s="88"/>
      <c r="B173" s="15"/>
      <c r="C173" s="20"/>
      <c r="D173" s="20"/>
    </row>
    <row r="174" spans="1:4" ht="20.25" x14ac:dyDescent="0.25">
      <c r="A174" s="88"/>
      <c r="B174" s="15"/>
      <c r="C174" s="20"/>
      <c r="D174" s="20"/>
    </row>
    <row r="175" spans="1:4" ht="20.25" x14ac:dyDescent="0.25">
      <c r="A175" s="88"/>
      <c r="B175" s="15"/>
      <c r="C175" s="20"/>
      <c r="D175" s="20"/>
    </row>
    <row r="176" spans="1:4" ht="20.25" x14ac:dyDescent="0.25">
      <c r="A176" s="88"/>
      <c r="B176" s="15"/>
      <c r="C176" s="20"/>
      <c r="D176" s="20"/>
    </row>
    <row r="177" spans="1:4" ht="20.25" x14ac:dyDescent="0.25">
      <c r="A177" s="88"/>
      <c r="B177" s="15"/>
      <c r="C177" s="20"/>
      <c r="D177" s="20"/>
    </row>
    <row r="178" spans="1:4" ht="20.25" x14ac:dyDescent="0.25">
      <c r="A178" s="88"/>
      <c r="B178" s="15"/>
      <c r="C178" s="20"/>
      <c r="D178" s="20"/>
    </row>
    <row r="179" spans="1:4" ht="20.25" x14ac:dyDescent="0.25">
      <c r="A179" s="88"/>
      <c r="B179" s="15"/>
      <c r="C179" s="20"/>
      <c r="D179" s="20"/>
    </row>
    <row r="180" spans="1:4" ht="20.25" x14ac:dyDescent="0.25">
      <c r="A180" s="88"/>
      <c r="B180" s="15"/>
      <c r="C180" s="20"/>
      <c r="D180" s="20"/>
    </row>
    <row r="181" spans="1:4" ht="20.25" x14ac:dyDescent="0.25">
      <c r="A181" s="88"/>
      <c r="B181" s="15"/>
      <c r="C181" s="20"/>
      <c r="D181" s="20"/>
    </row>
    <row r="182" spans="1:4" ht="20.25" x14ac:dyDescent="0.25">
      <c r="A182" s="88"/>
      <c r="B182" s="15"/>
      <c r="C182" s="20"/>
      <c r="D182" s="20"/>
    </row>
    <row r="183" spans="1:4" ht="20.25" x14ac:dyDescent="0.25">
      <c r="A183" s="88"/>
      <c r="B183" s="15"/>
      <c r="C183" s="20"/>
      <c r="D183" s="20"/>
    </row>
    <row r="184" spans="1:4" ht="20.25" x14ac:dyDescent="0.25">
      <c r="A184" s="88"/>
      <c r="B184" s="15"/>
      <c r="C184" s="20"/>
      <c r="D184" s="20"/>
    </row>
    <row r="185" spans="1:4" ht="20.25" x14ac:dyDescent="0.25">
      <c r="A185" s="88"/>
      <c r="B185" s="15"/>
      <c r="C185" s="20"/>
      <c r="D185" s="20"/>
    </row>
    <row r="186" spans="1:4" ht="20.25" x14ac:dyDescent="0.25">
      <c r="A186" s="88"/>
      <c r="B186" s="15"/>
      <c r="C186" s="20"/>
      <c r="D186" s="20"/>
    </row>
    <row r="187" spans="1:4" ht="20.25" x14ac:dyDescent="0.25">
      <c r="A187" s="88"/>
      <c r="B187" s="15"/>
      <c r="C187" s="20"/>
      <c r="D187" s="20"/>
    </row>
    <row r="188" spans="1:4" ht="20.25" x14ac:dyDescent="0.25">
      <c r="A188" s="88"/>
      <c r="B188" s="15"/>
      <c r="C188" s="20"/>
      <c r="D188" s="20"/>
    </row>
    <row r="189" spans="1:4" ht="20.25" x14ac:dyDescent="0.25">
      <c r="A189" s="88"/>
      <c r="B189" s="15"/>
      <c r="C189" s="20"/>
      <c r="D189" s="20"/>
    </row>
    <row r="190" spans="1:4" ht="20.25" x14ac:dyDescent="0.25">
      <c r="A190" s="88"/>
      <c r="B190" s="15"/>
      <c r="C190" s="20"/>
      <c r="D190" s="20"/>
    </row>
    <row r="191" spans="1:4" ht="20.25" x14ac:dyDescent="0.25">
      <c r="A191" s="88"/>
      <c r="B191" s="15"/>
      <c r="C191" s="20"/>
      <c r="D191" s="20"/>
    </row>
    <row r="192" spans="1:4" ht="20.25" x14ac:dyDescent="0.25">
      <c r="A192" s="88"/>
      <c r="B192" s="15"/>
      <c r="C192" s="20"/>
      <c r="D192" s="20"/>
    </row>
    <row r="193" spans="1:4" ht="20.25" x14ac:dyDescent="0.25">
      <c r="A193" s="88"/>
      <c r="B193" s="15"/>
      <c r="C193" s="20"/>
      <c r="D193" s="20"/>
    </row>
    <row r="194" spans="1:4" ht="20.25" x14ac:dyDescent="0.25">
      <c r="A194" s="88"/>
      <c r="B194" s="15"/>
      <c r="C194" s="20"/>
      <c r="D194" s="20"/>
    </row>
    <row r="195" spans="1:4" ht="20.25" x14ac:dyDescent="0.25">
      <c r="A195" s="88"/>
      <c r="B195" s="15"/>
      <c r="C195" s="20"/>
      <c r="D195" s="20"/>
    </row>
    <row r="196" spans="1:4" ht="20.25" x14ac:dyDescent="0.25">
      <c r="A196" s="88"/>
      <c r="B196" s="15"/>
      <c r="C196" s="20"/>
      <c r="D196" s="20"/>
    </row>
    <row r="197" spans="1:4" ht="20.25" x14ac:dyDescent="0.25">
      <c r="A197" s="88"/>
      <c r="B197" s="15"/>
      <c r="C197" s="20"/>
      <c r="D197" s="20"/>
    </row>
    <row r="198" spans="1:4" ht="20.25" x14ac:dyDescent="0.25">
      <c r="A198" s="88"/>
      <c r="B198" s="15"/>
      <c r="C198" s="20"/>
      <c r="D198" s="20"/>
    </row>
    <row r="199" spans="1:4" ht="20.25" x14ac:dyDescent="0.25">
      <c r="A199" s="88"/>
      <c r="B199" s="15"/>
      <c r="C199" s="20"/>
      <c r="D199" s="20"/>
    </row>
    <row r="200" spans="1:4" ht="20.25" x14ac:dyDescent="0.25">
      <c r="A200" s="88"/>
      <c r="B200" s="15"/>
      <c r="C200" s="20"/>
      <c r="D200" s="20"/>
    </row>
    <row r="201" spans="1:4" ht="20.25" x14ac:dyDescent="0.25">
      <c r="A201" s="88"/>
      <c r="B201" s="15"/>
      <c r="C201" s="20"/>
      <c r="D201" s="20"/>
    </row>
    <row r="202" spans="1:4" ht="20.25" x14ac:dyDescent="0.25">
      <c r="A202" s="88"/>
      <c r="B202" s="15"/>
      <c r="C202" s="20"/>
      <c r="D202" s="20"/>
    </row>
    <row r="203" spans="1:4" ht="20.25" x14ac:dyDescent="0.25">
      <c r="A203" s="88"/>
      <c r="B203" s="15"/>
      <c r="C203" s="20"/>
      <c r="D203" s="20"/>
    </row>
    <row r="204" spans="1:4" ht="20.25" x14ac:dyDescent="0.25">
      <c r="A204" s="88"/>
      <c r="B204" s="15"/>
      <c r="C204" s="20"/>
      <c r="D204" s="20"/>
    </row>
    <row r="205" spans="1:4" ht="20.25" x14ac:dyDescent="0.25">
      <c r="A205" s="88"/>
      <c r="B205" s="15"/>
      <c r="C205" s="20"/>
      <c r="D205" s="20"/>
    </row>
    <row r="206" spans="1:4" ht="20.25" x14ac:dyDescent="0.25">
      <c r="A206" s="88"/>
      <c r="B206" s="15"/>
      <c r="C206" s="20"/>
      <c r="D206" s="20"/>
    </row>
    <row r="207" spans="1:4" ht="20.25" x14ac:dyDescent="0.25">
      <c r="A207" s="88"/>
      <c r="B207" s="15"/>
      <c r="C207" s="20"/>
      <c r="D207" s="20"/>
    </row>
    <row r="208" spans="1:4" x14ac:dyDescent="0.25">
      <c r="A208" s="70"/>
      <c r="B208" s="15"/>
      <c r="C208" s="15"/>
      <c r="D208" s="15"/>
    </row>
    <row r="209" spans="1:8" ht="20.25" x14ac:dyDescent="0.25">
      <c r="A209" s="70"/>
      <c r="B209" s="16" t="s">
        <v>84</v>
      </c>
      <c r="C209" s="16" t="s">
        <v>138</v>
      </c>
      <c r="D209" s="19" t="s">
        <v>84</v>
      </c>
      <c r="E209" s="19" t="s">
        <v>138</v>
      </c>
    </row>
    <row r="210" spans="1:8" ht="21" x14ac:dyDescent="0.35">
      <c r="A210" s="70"/>
      <c r="B210" s="17" t="s">
        <v>86</v>
      </c>
      <c r="C210" s="17" t="s">
        <v>54</v>
      </c>
      <c r="D210" t="s">
        <v>86</v>
      </c>
      <c r="F210" t="str">
        <f>IF(NOT(ISBLANK(D210)),D210,IF(NOT(ISBLANK(E210)),"     "&amp;E210,FALSE))</f>
        <v>Afectación Económica o presupuestal</v>
      </c>
      <c r="G210" t="s">
        <v>86</v>
      </c>
      <c r="H210" t="str">
        <f>IF(NOT(ISERROR(MATCH(G210,_xlfn.ANCHORARRAY(B221),0))),F223&amp;"Por favor no seleccionar los criterios de impacto",G210)</f>
        <v>❌Por favor no seleccionar los criterios de impacto</v>
      </c>
    </row>
    <row r="211" spans="1:8" ht="21" x14ac:dyDescent="0.35">
      <c r="A211" s="70"/>
      <c r="B211" s="17" t="s">
        <v>86</v>
      </c>
      <c r="C211" s="17" t="s">
        <v>89</v>
      </c>
      <c r="E211" t="s">
        <v>54</v>
      </c>
      <c r="F211" t="str">
        <f t="shared" ref="F211:F221" si="0">IF(NOT(ISBLANK(D211)),D211,IF(NOT(ISBLANK(E211)),"     "&amp;E211,FALSE))</f>
        <v xml:space="preserve">     Afectación menor a 10 SMLMV .</v>
      </c>
    </row>
    <row r="212" spans="1:8" ht="21" x14ac:dyDescent="0.35">
      <c r="A212" s="70"/>
      <c r="B212" s="17" t="s">
        <v>86</v>
      </c>
      <c r="C212" s="17" t="s">
        <v>90</v>
      </c>
      <c r="E212" t="s">
        <v>89</v>
      </c>
      <c r="F212" t="str">
        <f t="shared" si="0"/>
        <v xml:space="preserve">     Entre 10 y 50 SMLMV </v>
      </c>
    </row>
    <row r="213" spans="1:8" ht="21" x14ac:dyDescent="0.35">
      <c r="A213" s="70"/>
      <c r="B213" s="17" t="s">
        <v>86</v>
      </c>
      <c r="C213" s="17" t="s">
        <v>91</v>
      </c>
      <c r="E213" t="s">
        <v>90</v>
      </c>
      <c r="F213" t="str">
        <f t="shared" si="0"/>
        <v xml:space="preserve">     Entre 50 y 100 SMLMV </v>
      </c>
    </row>
    <row r="214" spans="1:8" ht="21" x14ac:dyDescent="0.35">
      <c r="A214" s="70"/>
      <c r="B214" s="17" t="s">
        <v>86</v>
      </c>
      <c r="C214" s="17" t="s">
        <v>92</v>
      </c>
      <c r="E214" t="s">
        <v>91</v>
      </c>
      <c r="F214" t="str">
        <f t="shared" si="0"/>
        <v xml:space="preserve">     Entre 100 y 500 SMLMV </v>
      </c>
    </row>
    <row r="215" spans="1:8" ht="21" x14ac:dyDescent="0.35">
      <c r="A215" s="70"/>
      <c r="B215" s="17" t="s">
        <v>53</v>
      </c>
      <c r="C215" s="17" t="s">
        <v>93</v>
      </c>
      <c r="E215" t="s">
        <v>92</v>
      </c>
      <c r="F215" t="str">
        <f t="shared" si="0"/>
        <v xml:space="preserve">     Mayor a 500 SMLMV </v>
      </c>
    </row>
    <row r="216" spans="1:8" ht="21" x14ac:dyDescent="0.35">
      <c r="A216" s="70"/>
      <c r="B216" s="17" t="s">
        <v>53</v>
      </c>
      <c r="C216" s="17" t="s">
        <v>94</v>
      </c>
      <c r="D216" t="s">
        <v>53</v>
      </c>
      <c r="F216" t="str">
        <f t="shared" si="0"/>
        <v>Pérdida Reputacional</v>
      </c>
    </row>
    <row r="217" spans="1:8" ht="21" x14ac:dyDescent="0.35">
      <c r="A217" s="70"/>
      <c r="B217" s="17" t="s">
        <v>53</v>
      </c>
      <c r="C217" s="17" t="s">
        <v>96</v>
      </c>
      <c r="E217" t="s">
        <v>93</v>
      </c>
      <c r="F217" t="str">
        <f t="shared" si="0"/>
        <v xml:space="preserve">     El riesgo afecta la imagen de alguna área de la organización</v>
      </c>
    </row>
    <row r="218" spans="1:8" ht="21" x14ac:dyDescent="0.35">
      <c r="A218" s="70"/>
      <c r="B218" s="17" t="s">
        <v>53</v>
      </c>
      <c r="C218" s="17" t="s">
        <v>95</v>
      </c>
      <c r="E218" t="s">
        <v>94</v>
      </c>
      <c r="F218" t="str">
        <f t="shared" si="0"/>
        <v xml:space="preserve">     El riesgo afecta la imagen de la entidad internamente, de conocimiento general, nivel interno, de junta dircetiva y accionistas y/o de provedores</v>
      </c>
    </row>
    <row r="219" spans="1:8" ht="21" x14ac:dyDescent="0.35">
      <c r="A219" s="70"/>
      <c r="B219" s="17" t="s">
        <v>53</v>
      </c>
      <c r="C219" s="17" t="s">
        <v>114</v>
      </c>
      <c r="E219" t="s">
        <v>96</v>
      </c>
      <c r="F219" t="str">
        <f t="shared" si="0"/>
        <v xml:space="preserve">     El riesgo afecta la imagen de la entidad con algunos usuarios de relevancia frente al logro de los objetivos</v>
      </c>
    </row>
    <row r="220" spans="1:8" x14ac:dyDescent="0.25">
      <c r="A220" s="70"/>
      <c r="B220" s="18"/>
      <c r="C220" s="18"/>
      <c r="E220" t="s">
        <v>95</v>
      </c>
      <c r="F220" t="str">
        <f t="shared" si="0"/>
        <v xml:space="preserve">     El riesgo afecta la imagen de de la entidad con efecto publicitario sostenido a nivel de sector administrativo, nivel departamental o municipal</v>
      </c>
    </row>
    <row r="221" spans="1:8" x14ac:dyDescent="0.25">
      <c r="A221" s="70"/>
      <c r="B221" s="18" t="str" cm="1">
        <f t="array" ref="B221:B223">_xlfn.UNIQUE(Tabla1[[#All],[Criterios]])</f>
        <v>Criterios</v>
      </c>
      <c r="C221" s="18"/>
      <c r="E221" t="s">
        <v>114</v>
      </c>
      <c r="F221" t="str">
        <f t="shared" si="0"/>
        <v xml:space="preserve">     El riesgo afecta la imagen de la entidad a nivel nacional, con efecto publicitarios sostenible a nivel país</v>
      </c>
    </row>
    <row r="222" spans="1:8" x14ac:dyDescent="0.25">
      <c r="A222" s="70"/>
      <c r="B222" s="18" t="str">
        <v>Afectación Económica o presupuestal</v>
      </c>
      <c r="C222" s="18"/>
    </row>
    <row r="223" spans="1:8" x14ac:dyDescent="0.25">
      <c r="B223" s="18" t="str">
        <v>Pérdida Reputacional</v>
      </c>
      <c r="C223" s="18"/>
      <c r="F223" s="21" t="s">
        <v>140</v>
      </c>
    </row>
    <row r="224" spans="1:8" x14ac:dyDescent="0.25">
      <c r="B224" s="14"/>
      <c r="C224" s="14"/>
      <c r="F224" s="21" t="s">
        <v>141</v>
      </c>
    </row>
    <row r="225" spans="2:4" x14ac:dyDescent="0.25">
      <c r="B225" s="14"/>
      <c r="C225" s="14"/>
    </row>
    <row r="226" spans="2:4" x14ac:dyDescent="0.25">
      <c r="B226" s="14"/>
      <c r="C226" s="14"/>
    </row>
    <row r="227" spans="2:4" x14ac:dyDescent="0.25">
      <c r="B227" s="14"/>
      <c r="C227" s="14"/>
      <c r="D227" s="14"/>
    </row>
    <row r="228" spans="2:4" x14ac:dyDescent="0.25">
      <c r="B228" s="14"/>
      <c r="C228" s="14"/>
      <c r="D228" s="14"/>
    </row>
    <row r="229" spans="2:4" x14ac:dyDescent="0.25">
      <c r="B229" s="14"/>
      <c r="C229" s="14"/>
      <c r="D229" s="14"/>
    </row>
    <row r="230" spans="2:4" x14ac:dyDescent="0.25">
      <c r="B230" s="14"/>
      <c r="C230" s="14"/>
      <c r="D230" s="14"/>
    </row>
    <row r="231" spans="2:4" x14ac:dyDescent="0.25">
      <c r="B231" s="14"/>
      <c r="C231" s="14"/>
      <c r="D231" s="14"/>
    </row>
    <row r="232" spans="2:4" x14ac:dyDescent="0.25">
      <c r="B232" s="14"/>
      <c r="C232" s="14"/>
      <c r="D232" s="14"/>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F16"/>
  <sheetViews>
    <sheetView topLeftCell="A13" workbookViewId="0">
      <selection activeCell="A5" sqref="A5"/>
    </sheetView>
  </sheetViews>
  <sheetFormatPr baseColWidth="10" defaultColWidth="14.28515625" defaultRowHeight="12.75" x14ac:dyDescent="0.2"/>
  <cols>
    <col min="1" max="2" width="14.28515625" style="75"/>
    <col min="3" max="3" width="17" style="75" customWidth="1"/>
    <col min="4" max="4" width="14.28515625" style="75"/>
    <col min="5" max="5" width="46" style="75" customWidth="1"/>
    <col min="6" max="16384" width="14.28515625" style="75"/>
  </cols>
  <sheetData>
    <row r="1" spans="2:6" ht="24" customHeight="1" thickBot="1" x14ac:dyDescent="0.25">
      <c r="B1" s="375" t="s">
        <v>74</v>
      </c>
      <c r="C1" s="376"/>
      <c r="D1" s="376"/>
      <c r="E1" s="376"/>
      <c r="F1" s="377"/>
    </row>
    <row r="2" spans="2:6" ht="16.5" thickBot="1" x14ac:dyDescent="0.3">
      <c r="B2" s="76"/>
      <c r="C2" s="76"/>
      <c r="D2" s="76"/>
      <c r="E2" s="76"/>
      <c r="F2" s="76"/>
    </row>
    <row r="3" spans="2:6" ht="16.5" thickBot="1" x14ac:dyDescent="0.25">
      <c r="B3" s="379" t="s">
        <v>60</v>
      </c>
      <c r="C3" s="380"/>
      <c r="D3" s="380"/>
      <c r="E3" s="137" t="s">
        <v>61</v>
      </c>
      <c r="F3" s="138" t="s">
        <v>62</v>
      </c>
    </row>
    <row r="4" spans="2:6" ht="31.5" x14ac:dyDescent="0.2">
      <c r="B4" s="381" t="s">
        <v>63</v>
      </c>
      <c r="C4" s="383" t="s">
        <v>12</v>
      </c>
      <c r="D4" s="77" t="s">
        <v>13</v>
      </c>
      <c r="E4" s="78" t="s">
        <v>64</v>
      </c>
      <c r="F4" s="79">
        <v>0.25</v>
      </c>
    </row>
    <row r="5" spans="2:6" ht="47.25" x14ac:dyDescent="0.2">
      <c r="B5" s="382"/>
      <c r="C5" s="384"/>
      <c r="D5" s="80" t="s">
        <v>14</v>
      </c>
      <c r="E5" s="81" t="s">
        <v>65</v>
      </c>
      <c r="F5" s="82">
        <v>0.15</v>
      </c>
    </row>
    <row r="6" spans="2:6" ht="47.25" x14ac:dyDescent="0.2">
      <c r="B6" s="382"/>
      <c r="C6" s="384"/>
      <c r="D6" s="80" t="s">
        <v>15</v>
      </c>
      <c r="E6" s="81" t="s">
        <v>66</v>
      </c>
      <c r="F6" s="82">
        <v>0.1</v>
      </c>
    </row>
    <row r="7" spans="2:6" ht="63" x14ac:dyDescent="0.2">
      <c r="B7" s="382"/>
      <c r="C7" s="384" t="s">
        <v>16</v>
      </c>
      <c r="D7" s="80" t="s">
        <v>9</v>
      </c>
      <c r="E7" s="81" t="s">
        <v>67</v>
      </c>
      <c r="F7" s="82">
        <v>0.25</v>
      </c>
    </row>
    <row r="8" spans="2:6" ht="31.5" x14ac:dyDescent="0.2">
      <c r="B8" s="382"/>
      <c r="C8" s="384"/>
      <c r="D8" s="80" t="s">
        <v>8</v>
      </c>
      <c r="E8" s="81" t="s">
        <v>68</v>
      </c>
      <c r="F8" s="82">
        <v>0.15</v>
      </c>
    </row>
    <row r="9" spans="2:6" ht="47.25" x14ac:dyDescent="0.2">
      <c r="B9" s="382" t="s">
        <v>155</v>
      </c>
      <c r="C9" s="384" t="s">
        <v>17</v>
      </c>
      <c r="D9" s="80" t="s">
        <v>18</v>
      </c>
      <c r="E9" s="81" t="s">
        <v>69</v>
      </c>
      <c r="F9" s="83" t="s">
        <v>70</v>
      </c>
    </row>
    <row r="10" spans="2:6" ht="63" x14ac:dyDescent="0.2">
      <c r="B10" s="382"/>
      <c r="C10" s="384"/>
      <c r="D10" s="80" t="s">
        <v>19</v>
      </c>
      <c r="E10" s="81" t="s">
        <v>71</v>
      </c>
      <c r="F10" s="83" t="s">
        <v>70</v>
      </c>
    </row>
    <row r="11" spans="2:6" ht="47.25" x14ac:dyDescent="0.2">
      <c r="B11" s="382"/>
      <c r="C11" s="384" t="s">
        <v>20</v>
      </c>
      <c r="D11" s="80" t="s">
        <v>21</v>
      </c>
      <c r="E11" s="81" t="s">
        <v>72</v>
      </c>
      <c r="F11" s="83" t="s">
        <v>70</v>
      </c>
    </row>
    <row r="12" spans="2:6" ht="47.25" x14ac:dyDescent="0.2">
      <c r="B12" s="382"/>
      <c r="C12" s="384"/>
      <c r="D12" s="80" t="s">
        <v>22</v>
      </c>
      <c r="E12" s="81" t="s">
        <v>73</v>
      </c>
      <c r="F12" s="83" t="s">
        <v>70</v>
      </c>
    </row>
    <row r="13" spans="2:6" ht="31.5" x14ac:dyDescent="0.2">
      <c r="B13" s="382"/>
      <c r="C13" s="384" t="s">
        <v>23</v>
      </c>
      <c r="D13" s="80" t="s">
        <v>115</v>
      </c>
      <c r="E13" s="81" t="s">
        <v>118</v>
      </c>
      <c r="F13" s="83" t="s">
        <v>70</v>
      </c>
    </row>
    <row r="14" spans="2:6" ht="32.25" thickBot="1" x14ac:dyDescent="0.25">
      <c r="B14" s="385"/>
      <c r="C14" s="386"/>
      <c r="D14" s="84" t="s">
        <v>116</v>
      </c>
      <c r="E14" s="85" t="s">
        <v>117</v>
      </c>
      <c r="F14" s="86" t="s">
        <v>70</v>
      </c>
    </row>
    <row r="15" spans="2:6" ht="49.5" customHeight="1" x14ac:dyDescent="0.2">
      <c r="B15" s="378" t="s">
        <v>152</v>
      </c>
      <c r="C15" s="378"/>
      <c r="D15" s="378"/>
      <c r="E15" s="378"/>
      <c r="F15" s="378"/>
    </row>
    <row r="16" spans="2:6" ht="27" customHeight="1" x14ac:dyDescent="0.25">
      <c r="B16" s="8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topLeftCell="A4" workbookViewId="0">
      <selection activeCell="B13" sqref="B13:B19"/>
    </sheetView>
  </sheetViews>
  <sheetFormatPr baseColWidth="10" defaultRowHeight="15" x14ac:dyDescent="0.25"/>
  <sheetData>
    <row r="2" spans="2:5" x14ac:dyDescent="0.25">
      <c r="B2" t="s">
        <v>30</v>
      </c>
      <c r="E2" t="s">
        <v>127</v>
      </c>
    </row>
    <row r="3" spans="2:5" x14ac:dyDescent="0.25">
      <c r="B3" t="s">
        <v>31</v>
      </c>
      <c r="E3" t="s">
        <v>126</v>
      </c>
    </row>
    <row r="4" spans="2:5" x14ac:dyDescent="0.25">
      <c r="B4" t="s">
        <v>131</v>
      </c>
      <c r="E4" t="s">
        <v>128</v>
      </c>
    </row>
    <row r="5" spans="2:5" x14ac:dyDescent="0.25">
      <c r="B5" t="s">
        <v>130</v>
      </c>
    </row>
    <row r="8" spans="2:5" x14ac:dyDescent="0.25">
      <c r="B8" t="s">
        <v>82</v>
      </c>
    </row>
    <row r="9" spans="2:5" x14ac:dyDescent="0.25">
      <c r="B9" t="s">
        <v>39</v>
      </c>
    </row>
    <row r="10" spans="2:5" x14ac:dyDescent="0.25">
      <c r="B10" t="s">
        <v>40</v>
      </c>
    </row>
    <row r="13" spans="2:5" x14ac:dyDescent="0.25">
      <c r="B13" t="s">
        <v>125</v>
      </c>
    </row>
    <row r="14" spans="2:5" x14ac:dyDescent="0.25">
      <c r="B14" t="s">
        <v>119</v>
      </c>
    </row>
    <row r="15" spans="2:5" x14ac:dyDescent="0.25">
      <c r="B15" t="s">
        <v>122</v>
      </c>
    </row>
    <row r="16" spans="2:5" x14ac:dyDescent="0.25">
      <c r="B16" t="s">
        <v>120</v>
      </c>
    </row>
    <row r="17" spans="2:2" x14ac:dyDescent="0.25">
      <c r="B17" t="s">
        <v>121</v>
      </c>
    </row>
    <row r="18" spans="2:2" x14ac:dyDescent="0.25">
      <c r="B18" t="s">
        <v>123</v>
      </c>
    </row>
    <row r="19" spans="2:2" x14ac:dyDescent="0.25">
      <c r="B19" t="s">
        <v>124</v>
      </c>
    </row>
  </sheetData>
  <sortState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19" sqref="A19"/>
    </sheetView>
  </sheetViews>
  <sheetFormatPr baseColWidth="10" defaultColWidth="11.42578125" defaultRowHeight="12.75" x14ac:dyDescent="0.2"/>
  <cols>
    <col min="1" max="1" width="32.85546875" style="1" customWidth="1"/>
    <col min="2" max="16384" width="11.42578125" style="1"/>
  </cols>
  <sheetData>
    <row r="3" spans="1:1" x14ac:dyDescent="0.2">
      <c r="A3" s="2" t="s">
        <v>13</v>
      </c>
    </row>
    <row r="4" spans="1:1" x14ac:dyDescent="0.2">
      <c r="A4" s="2" t="s">
        <v>14</v>
      </c>
    </row>
    <row r="5" spans="1:1" x14ac:dyDescent="0.2">
      <c r="A5" s="2" t="s">
        <v>15</v>
      </c>
    </row>
    <row r="6" spans="1:1" x14ac:dyDescent="0.2">
      <c r="A6" s="2" t="s">
        <v>9</v>
      </c>
    </row>
    <row r="7" spans="1:1" x14ac:dyDescent="0.2">
      <c r="A7" s="2" t="s">
        <v>8</v>
      </c>
    </row>
    <row r="8" spans="1:1" x14ac:dyDescent="0.2">
      <c r="A8" s="2" t="s">
        <v>18</v>
      </c>
    </row>
    <row r="9" spans="1:1" x14ac:dyDescent="0.2">
      <c r="A9" s="2" t="s">
        <v>19</v>
      </c>
    </row>
    <row r="10" spans="1:1" x14ac:dyDescent="0.2">
      <c r="A10" s="2" t="s">
        <v>21</v>
      </c>
    </row>
    <row r="11" spans="1:1" x14ac:dyDescent="0.2">
      <c r="A11" s="2" t="s">
        <v>22</v>
      </c>
    </row>
    <row r="12" spans="1:1" x14ac:dyDescent="0.2">
      <c r="A12" s="2" t="s">
        <v>24</v>
      </c>
    </row>
    <row r="13" spans="1:1" x14ac:dyDescent="0.2">
      <c r="A13" s="2" t="s">
        <v>25</v>
      </c>
    </row>
    <row r="14" spans="1:1" x14ac:dyDescent="0.2">
      <c r="A14" s="2" t="s">
        <v>26</v>
      </c>
    </row>
    <row r="16" spans="1:1" x14ac:dyDescent="0.2">
      <c r="A16" s="2" t="s">
        <v>29</v>
      </c>
    </row>
    <row r="17" spans="1:1" x14ac:dyDescent="0.2">
      <c r="A17" s="2" t="s">
        <v>30</v>
      </c>
    </row>
    <row r="18" spans="1:1" x14ac:dyDescent="0.2">
      <c r="A18" s="2" t="s">
        <v>31</v>
      </c>
    </row>
    <row r="20" spans="1:1" x14ac:dyDescent="0.2">
      <c r="A20" s="2" t="s">
        <v>39</v>
      </c>
    </row>
    <row r="21" spans="1:1" x14ac:dyDescent="0.2">
      <c r="A21" s="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Instructivo</vt:lpstr>
      <vt:lpstr>Mapa final</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LENOVO</cp:lastModifiedBy>
  <cp:lastPrinted>2020-05-13T01:12:22Z</cp:lastPrinted>
  <dcterms:created xsi:type="dcterms:W3CDTF">2020-03-24T23:12:47Z</dcterms:created>
  <dcterms:modified xsi:type="dcterms:W3CDTF">2022-02-03T22:40:19Z</dcterms:modified>
</cp:coreProperties>
</file>