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2022\CARACTERIZACIÓN ADMINISTRACIÓN DE PARQUES Y ESCENARIOS\"/>
    </mc:Choice>
  </mc:AlternateContent>
  <bookViews>
    <workbookView xWindow="0" yWindow="0" windowWidth="20490" windowHeight="7755"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2" r:id="rId10"/>
  </pivotCaches>
</workbook>
</file>

<file path=xl/calcChain.xml><?xml version="1.0" encoding="utf-8"?>
<calcChain xmlns="http://schemas.openxmlformats.org/spreadsheetml/2006/main">
  <c r="S22" i="1" l="1"/>
  <c r="Z22" i="1"/>
  <c r="AB22" i="1" s="1"/>
  <c r="AD22" i="1"/>
  <c r="AC22" i="1" s="1"/>
  <c r="V22" i="1"/>
  <c r="AA22" i="1" l="1"/>
  <c r="AE22" i="1" s="1"/>
  <c r="S13" i="1"/>
  <c r="V13" i="1"/>
  <c r="S11" i="1"/>
  <c r="S12" i="1"/>
  <c r="V11" i="1"/>
  <c r="V12" i="1"/>
  <c r="AB17" i="1" l="1"/>
  <c r="V17" i="1"/>
  <c r="AA17" i="1" l="1"/>
  <c r="AE17" i="1" s="1"/>
  <c r="J45" i="1"/>
  <c r="K45" i="1" s="1"/>
  <c r="J39" i="1"/>
  <c r="K39" i="1" s="1"/>
  <c r="Z39" i="1" l="1"/>
  <c r="S38" i="1"/>
  <c r="S37" i="1"/>
  <c r="AD36" i="1"/>
  <c r="AC36" i="1" s="1"/>
  <c r="Z36" i="1"/>
  <c r="AA36" i="1" s="1"/>
  <c r="AD35" i="1"/>
  <c r="AC35" i="1" s="1"/>
  <c r="J33" i="1"/>
  <c r="K33" i="1" s="1"/>
  <c r="Z33" i="1" s="1"/>
  <c r="J27" i="1"/>
  <c r="K27" i="1" s="1"/>
  <c r="V26" i="1"/>
  <c r="S26" i="1"/>
  <c r="V25" i="1"/>
  <c r="S25" i="1"/>
  <c r="AD25" i="1" s="1"/>
  <c r="AC25" i="1" s="1"/>
  <c r="Z24" i="1"/>
  <c r="V21" i="1"/>
  <c r="S21" i="1"/>
  <c r="J21" i="1"/>
  <c r="K21" i="1" s="1"/>
  <c r="Z21" i="1" s="1"/>
  <c r="S9" i="1"/>
  <c r="J15" i="1"/>
  <c r="K15" i="1" s="1"/>
  <c r="V20" i="1"/>
  <c r="S20" i="1"/>
  <c r="Z20" i="1" s="1"/>
  <c r="V19" i="1"/>
  <c r="S19" i="1"/>
  <c r="AD19" i="1" s="1"/>
  <c r="AC19" i="1" s="1"/>
  <c r="AD18" i="1"/>
  <c r="AC18" i="1" s="1"/>
  <c r="Z18" i="1"/>
  <c r="AB18" i="1" s="1"/>
  <c r="V16" i="1"/>
  <c r="S16" i="1"/>
  <c r="V15" i="1"/>
  <c r="S15" i="1"/>
  <c r="M18" i="1"/>
  <c r="M23" i="1"/>
  <c r="M17" i="1"/>
  <c r="M19" i="1"/>
  <c r="M22" i="1"/>
  <c r="M16" i="1"/>
  <c r="M24" i="1"/>
  <c r="M20" i="1"/>
  <c r="M26" i="1"/>
  <c r="M25" i="1"/>
  <c r="AB39" i="1" l="1"/>
  <c r="Z40" i="1" s="1"/>
  <c r="AA39" i="1"/>
  <c r="AD38" i="1"/>
  <c r="AC38" i="1" s="1"/>
  <c r="AD37" i="1"/>
  <c r="AC37" i="1" s="1"/>
  <c r="AD26" i="1"/>
  <c r="AC26" i="1" s="1"/>
  <c r="Z37" i="1"/>
  <c r="AB37" i="1" s="1"/>
  <c r="AD20" i="1"/>
  <c r="AC20" i="1" s="1"/>
  <c r="Z25" i="1"/>
  <c r="Z38" i="1"/>
  <c r="AB38" i="1" s="1"/>
  <c r="Z19" i="1"/>
  <c r="AB19" i="1" s="1"/>
  <c r="AE36" i="1"/>
  <c r="AB33" i="1"/>
  <c r="Z34" i="1" s="1"/>
  <c r="AA33" i="1"/>
  <c r="AB36" i="1"/>
  <c r="Z35" i="1"/>
  <c r="AB21" i="1"/>
  <c r="AA21" i="1"/>
  <c r="Z23" i="1"/>
  <c r="AA24" i="1"/>
  <c r="Z26" i="1"/>
  <c r="Z15" i="1"/>
  <c r="AB15" i="1" s="1"/>
  <c r="Z16" i="1" s="1"/>
  <c r="AB20" i="1"/>
  <c r="AA20" i="1"/>
  <c r="AA18" i="1"/>
  <c r="AE18" i="1" s="1"/>
  <c r="V10" i="1"/>
  <c r="M12" i="1"/>
  <c r="M11" i="1"/>
  <c r="M13" i="1"/>
  <c r="M10" i="1"/>
  <c r="M14" i="1"/>
  <c r="AB40" i="1" l="1"/>
  <c r="AA40" i="1"/>
  <c r="AA19" i="1"/>
  <c r="AE19" i="1" s="1"/>
  <c r="AE20" i="1"/>
  <c r="AA37" i="1"/>
  <c r="AE37" i="1" s="1"/>
  <c r="AA25" i="1"/>
  <c r="AE25" i="1" s="1"/>
  <c r="AB25" i="1"/>
  <c r="AA38" i="1"/>
  <c r="AE38" i="1" s="1"/>
  <c r="AB34" i="1"/>
  <c r="AA34" i="1"/>
  <c r="AB35" i="1"/>
  <c r="AA35" i="1"/>
  <c r="AE35" i="1" s="1"/>
  <c r="AA26" i="1"/>
  <c r="AE26" i="1" s="1"/>
  <c r="AB26" i="1"/>
  <c r="AA23" i="1"/>
  <c r="AA15" i="1"/>
  <c r="AB16" i="1"/>
  <c r="AA16" i="1"/>
  <c r="J9" i="1"/>
  <c r="K9" i="1" s="1"/>
  <c r="S10" i="1"/>
  <c r="V9" i="1" l="1"/>
  <c r="Z9" i="1" l="1"/>
  <c r="F221" i="13"/>
  <c r="F211" i="13"/>
  <c r="F212" i="13"/>
  <c r="F213" i="13"/>
  <c r="F214" i="13"/>
  <c r="F215" i="13"/>
  <c r="F216" i="13"/>
  <c r="F217" i="13"/>
  <c r="F218" i="13"/>
  <c r="F219" i="13"/>
  <c r="F220" i="13"/>
  <c r="F210" i="13"/>
  <c r="B221" i="13" a="1"/>
  <c r="AB9" i="1" l="1"/>
  <c r="Z10" i="1" s="1"/>
  <c r="AA9" i="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S14" i="1" l="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V14" i="1"/>
  <c r="AA10" i="1" l="1"/>
  <c r="AB10" i="1" l="1"/>
  <c r="Z11" i="1" s="1"/>
  <c r="AA11" i="1" l="1"/>
  <c r="AB11" i="1"/>
  <c r="Z12" i="1" s="1"/>
  <c r="Z14" i="1"/>
  <c r="AA12" i="1" l="1"/>
  <c r="AB12" i="1"/>
  <c r="Z13" i="1" s="1"/>
  <c r="AA14" i="1"/>
  <c r="AB14" i="1"/>
  <c r="AB13" i="1" l="1"/>
  <c r="AA13" i="1"/>
  <c r="B223" i="13"/>
  <c r="B222" i="13"/>
  <c r="AD39" i="1" l="1"/>
  <c r="AD45" i="1"/>
  <c r="AD33" i="1"/>
  <c r="M21" i="1"/>
  <c r="N21" i="1" s="1"/>
  <c r="O21" i="1" s="1"/>
  <c r="AD21" i="1" s="1"/>
  <c r="M15" i="1"/>
  <c r="N15" i="1" s="1"/>
  <c r="O15" i="1" s="1"/>
  <c r="AD15" i="1" s="1"/>
  <c r="AC15" i="1" s="1"/>
  <c r="AE15" i="1" s="1"/>
  <c r="M9" i="1"/>
  <c r="N9" i="1" s="1"/>
  <c r="O9" i="1" s="1"/>
  <c r="AC45" i="1" l="1"/>
  <c r="AE45" i="1" s="1"/>
  <c r="AD46" i="1"/>
  <c r="AC46" i="1" s="1"/>
  <c r="AE46" i="1" s="1"/>
  <c r="AC39" i="1"/>
  <c r="AD40" i="1"/>
  <c r="AC40" i="1" s="1"/>
  <c r="AC33" i="1"/>
  <c r="AE33" i="1" s="1"/>
  <c r="AD34" i="1"/>
  <c r="AC34" i="1" s="1"/>
  <c r="AE34" i="1" s="1"/>
  <c r="AC21" i="1"/>
  <c r="AE21" i="1" s="1"/>
  <c r="AD16" i="1"/>
  <c r="AC16" i="1" s="1"/>
  <c r="AE16" i="1" s="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C9" i="1" l="1"/>
  <c r="AD10" i="1"/>
  <c r="AD11" i="1" s="1"/>
  <c r="AC11" i="1" l="1"/>
  <c r="AE11" i="1" s="1"/>
  <c r="AD12"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C10"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C12" i="1" l="1"/>
  <c r="AE12" i="1" s="1"/>
  <c r="AD13" i="1"/>
  <c r="AC13" i="1" s="1"/>
  <c r="AE13" i="1" s="1"/>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14" i="1" l="1"/>
  <c r="AC14"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E14"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<sst xmlns="http://schemas.openxmlformats.org/spreadsheetml/2006/main" count="450" uniqueCount="268">
  <si>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</si>
  <si>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</si>
  <si>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</si>
  <si>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</si>
  <si>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</si>
  <si>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</si>
  <si>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</si>
  <si>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</si>
  <si>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</si>
  <si>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</si>
  <si>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</si>
  <si>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</si>
  <si>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</si>
  <si>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</si>
  <si>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</si>
  <si>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</si>
  <si>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</si>
  <si>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</si>
  <si>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</si>
  <si>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</si>
  <si>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</si>
  <si>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</si>
  <si>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</si>
  <si>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</si>
  <si>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</si>
  <si>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</si>
  <si>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</si>
  <si>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</si>
  <si>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</si>
  <si>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</si>
  <si>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</si>
  <si>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</si>
  <si>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</si>
  <si>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</si>
  <si>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</si>
  <si>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</si>
  <si>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</si>
  <si>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</si>
  <si>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</si>
  <si>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</si>
  <si>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</si>
  <si>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</si>
  <si>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</si>
  <si>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</si>
  <si>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</si>
  <si>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</si>
  <si>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</si>
  <si>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</si>
  <si>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</si>
  <si>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</si>
  <si>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</si>
  <si>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</si>
  <si>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</si>
  <si>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</si>
  <si>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</si>
  <si>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</si>
  <si>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</si>
  <si>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</si>
  <si>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</si>
  <si>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</si>
  <si>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</si>
  <si>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</si>
  <si>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</si>
  <si>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</si>
  <si>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</si>
  <si>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</si>
  <si>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</si>
  <si>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</si>
  <si>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</si>
  <si>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</si>
  <si>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</si>
  <si>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</si>
  <si>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</si>
  <si>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</si>
  <si>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</si>
  <si>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</si>
  <si>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</si>
  <si>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</si>
  <si>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</si>
  <si>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</si>
  <si>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</si>
  <si>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</si>
  <si>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</si>
  <si>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</si>
  <si>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</si>
  <si>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</si>
  <si>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</si>
  <si>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</si>
  <si>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</si>
  <si>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</si>
  <si>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</si>
  <si>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</si>
  <si>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</si>
  <si>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</si>
  <si>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</si>
  <si>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</si>
  <si>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</si>
  <si>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</si>
  <si>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</si>
  <si>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</si>
  <si>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</si>
  <si>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</si>
  <si>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</si>
  <si>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</si>
  <si>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</si>
  <si>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</si>
  <si>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</si>
  <si>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</si>
  <si>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</si>
  <si>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</si>
  <si>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</si>
  <si>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</si>
  <si>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</si>
  <si>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</si>
  <si>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</si>
  <si>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</si>
  <si>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</si>
  <si>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</si>
  <si>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</si>
  <si>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</si>
  <si>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</si>
  <si>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</si>
  <si>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</si>
  <si>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</si>
  <si>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</si>
  <si>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</si>
  <si>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</si>
  <si>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</si>
  <si>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</si>
  <si>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</si>
  <si>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</si>
  <si>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</si>
  <si>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</si>
  <si>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</si>
  <si>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</si>
  <si>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</si>
  <si>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</si>
  <si>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</si>
  <si>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</si>
  <si>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</si>
  <si>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</si>
  <si>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</si>
  <si>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</si>
  <si>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</si>
  <si>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</si>
  <si>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</si>
  <si>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</si>
  <si>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</si>
  <si>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</si>
  <si>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</si>
  <si>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</si>
  <si>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</si>
  <si>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</si>
  <si>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</si>
  <si>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</si>
  <si>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</si>
  <si>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</si>
  <si>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</si>
  <si>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</si>
  <si>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</si>
  <si>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</si>
  <si>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</si>
  <si>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</si>
  <si>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</si>
  <si>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</si>
  <si>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</si>
  <si>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</si>
  <si>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</si>
  <si>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</si>
  <si>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</si>
  <si>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</si>
  <si>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</si>
  <si>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</si>
  <si>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</si>
  <si>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</si>
  <si>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</si>
  <si>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</si>
  <si>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</si>
  <si>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</si>
  <si>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</si>
  <si>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</si>
  <si>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</si>
  <si>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</si>
  <si>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</si>
  <si>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</si>
  <si>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</si>
  <si>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</si>
  <si>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</si>
  <si>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</si>
  <si>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</si>
  <si>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</si>
  <si>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</si>
  <si>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</si>
  <si>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</si>
  <si>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</si>
  <si>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</si>
  <si>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</si>
  <si>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</si>
  <si>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</si>
  <si>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</si>
  <si>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</si>
  <si>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</si>
  <si>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</si>
  <si>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</si>
  <si>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</si>
  <si>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</si>
  <si>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</si>
  <si>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</si>
  <si>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</si>
  <si>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</si>
  <si>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Jefe de oficina de deportes</t>
  </si>
  <si>
    <t>Tecnológicos</t>
  </si>
  <si>
    <t>Operativos</t>
  </si>
  <si>
    <t>Negativo (Amenaza)</t>
  </si>
  <si>
    <t xml:space="preserve">Seguridad de las oficinas </t>
  </si>
  <si>
    <t>Usuarios asigandos a los equipos</t>
  </si>
  <si>
    <t xml:space="preserve">Capacitación del buen uso de los equipos </t>
  </si>
  <si>
    <t xml:space="preserve">Implementacion de seguridad a traves de usuarios </t>
  </si>
  <si>
    <t xml:space="preserve">Almacenamiento de la información en la nube </t>
  </si>
  <si>
    <t>Contratista de TICS</t>
  </si>
  <si>
    <t>Realizar backups a la información de la promotoria de deportes</t>
  </si>
  <si>
    <t>Dirección</t>
  </si>
  <si>
    <t>Proceso: CARACTERIZACION DEL PROCESO DE ADMINISTRACION Y CONSERVACION DE PARQUES Y ESCENARIOS DEPORTIVOS</t>
  </si>
  <si>
    <r>
      <t>Objetivo:</t>
    </r>
    <r>
      <rPr>
        <sz val="10"/>
        <rFont val="Arial Narrow"/>
        <family val="2"/>
      </rPr>
      <t>Asesorar, asistir, conceptuar, supervisar y administrar los parques y escenarios deportivos del municipio de Valledupar, a cargo de la Entidad.</t>
    </r>
  </si>
  <si>
    <t>Alcance:   Establecer las politicas de uso, administración, aprovechamiento economico de los parques y escenarios deportivos de la ciudad de valledupar, a cargo de la Entidad, con el fin de sean autosostenibles y culmina realizando los procesos de administraciòn y conservaciòn en cada uno de ellos.</t>
  </si>
  <si>
    <t xml:space="preserve"> Posibilidad de la disminución en la prestación del servicio de parques y escenarios deportivos para los usuarios.    </t>
  </si>
  <si>
    <t>Falta de contratación de Gestores de Parques.                       Sobrecarga de clubes deportivos para entrenamiento en el escenario.                                                                         Creación de Clubes Deportivos sin tener en cuenta la oferta de escenarios.                                                                   Desconocimiento por parte de la Administración Municipal de los estudios estadisticos de comportamiento deportivo en las comunas para toma de decisión en materia de construcción y adecuación de nueva infraestructura deportiva.                                                                                  Falta de mantenimiento a los escenarios.                           Aumento de participación de categorias de clubes deportivos en Torneos Nacionales.</t>
  </si>
  <si>
    <t xml:space="preserve"> Posibilidad de la disminución en la prestación del servicio de parques y escenarios deportivos para los usuarios, debido al poco acceso y espacio que se requiere para que las organizaciones deportivas realicen sus actividades, teniendo en cuenta que Indupal les presta un servicio de uso de escenarios.   </t>
  </si>
  <si>
    <t>Corrupción</t>
  </si>
  <si>
    <t>Comportamientos de Usuarios y Horarios</t>
  </si>
  <si>
    <t xml:space="preserve"> Registro contabilidad</t>
  </si>
  <si>
    <t xml:space="preserve">          Solicitudes escritas, correos electronicos y WhatsApp.                                      </t>
  </si>
  <si>
    <t>Acuerdo de Prestamos de Uso.</t>
  </si>
  <si>
    <t>Realizar la contratación de los Gestores de Parques por el periodo de 12 meses toda vez que su trabajo es continuo en los escenarios deportivos durante el año.</t>
  </si>
  <si>
    <t>Formato Operacional de Mantenimientos</t>
  </si>
  <si>
    <t>Realizar los mantenimientos preventivos y generales a tiempo por parte de la entidad</t>
  </si>
  <si>
    <t>Adecuación y construcción de escenarios acordes a las necesidades técnicas y sociales de las disciplinas deportivas en las diferentes comunas de valledupar</t>
  </si>
  <si>
    <t xml:space="preserve">.
</t>
  </si>
  <si>
    <t xml:space="preserve">Financieros: Bajo presupuesto de funcionamiento que impide el desarrollo de proyectos, demoras en apropiación y ejecución de recursos, dificultades para la definición de proyectos.
Personal: Asignación de funciones y actividades a personal contratistas
Procesos: Desconocimiento de los procesos y procedimientos por parte de los servidores, desactualización de documentos, falta interacción.
Tecnología: obsolescencia y daños de equipos tecnológicos
Políticos: Cambio de gobierno con nuevos planes y proyectos de Desarrollo, Falta de continuidad en los programas establecidos.
Pandemia: afectación para el desarrollo deporte, recursos, desarrollo de programas 
Tecnológicos: deficiente servicio de conexión a internet, Fallas en la infraestructura tecnológica, falta de recursos para el fortalecimiento tecnológico Económicos: Disminución del presupuesto por prioridades del Gobierno, Austeridad en el gasto.
Políticos: Cambio de gobierno con nuevos planes y proyectos de Desarrollo, Falta de continuidad en los programas establecidos, Desconocimiento de la Entidad por parte de otros órganos de gobierno.                                     Sociales: Ubicación de la Entidad que dificulta el acceso al personal y al público, constantes marchas y paros en el centro de la ciudad.                    Tecnológicos: Falta de interoperabilidad con otros sistemas, Fallas en la infraestructura tecnológica, falta de recursos para el fortalecimiento tecnológico.
Medio Ambientales: Contaminación por sustancias perjudiciales para la salud, Mala práctica de clasificación de residuos.
Comunicación Externa: Múltiples canales e interlocutores de la Entidad con los usuarios, Servicio telefónico insuficiente, falta de coordinación de canales y medios.
Legal: Cambios legales y normativos aplicables a la Entidad y a los procesos.
</t>
  </si>
  <si>
    <t xml:space="preserve">Perdida de la informacion contenida en los equipos de computo de la entidad y retrasos en la prestación del servicio                                   </t>
  </si>
  <si>
    <t xml:space="preserve">Uso inadecuado y daño de los equipos de computo  que son del manejo de los empleados de planta.
Obsolencia de equipos tecnologicos 
 Incumplimiento de las políticas definidas por parte de la entidad para el uso de contraseñas por parte de los usuarios
Manejo de equipos tecnoclogicos asignados a funcionarios de planta por contratistas                                                      Necesidad para la implementación de sofware para la reserva de escenarios y pagos virtuales.
</t>
  </si>
  <si>
    <t xml:space="preserve">Los equipos asignados al area de Infraestructura Deportiva - Administración de Parques y Escenarios Deportivos han perdido su vida util, por lo cual han comenzado a presentar fallas que impiden la prestacion de un servicios de calidad y oportuna a nuestros usuarios, ademas que se corre el riesgo de la perdida de la informacion.                                           Trauma y dificultad en el proceso de reserva de escenarios </t>
  </si>
  <si>
    <t>Creación y puesta en marcha del Sofware para reserva de escenarios</t>
  </si>
  <si>
    <t xml:space="preserve">Perdida de los ingresos por autorización de exepción en el cobro de la retribución.                                                                                 </t>
  </si>
  <si>
    <t>No control de programaciones deportivas paralelas a las autorizadas por la Oficina de Administración de Parques y Escenarios.                                                              Recibo de dinero en efectivo por uso de los escenarios por parte de los gestores de parques.</t>
  </si>
  <si>
    <t xml:space="preserve">Perdida de los ingresos por autorización de exepción en el cobro de la retribución, debido al no cobro o regalo de horas en los escenarios sintéticos en contravía del paragrafo 2 del numeral 5.3.8 del Manual de Uso, Administración y Aprovechamiento Económico de Parques y Escenarios Deportivos a cargo de INDUPAL, constituyéndose en un detrimento patrimonial.           </t>
  </si>
  <si>
    <t>Actualización del Manual de Uso, Administración y Aprovechamiento Económico de Parques y Escenarios Deportivos a cargo de INDUPAL</t>
  </si>
  <si>
    <t>Registro Contable de ingresos por concepto de Aprovechamiento Económico</t>
  </si>
  <si>
    <t>Implementación de reservas y pagos de escenarios via pagina web</t>
  </si>
  <si>
    <t>Se realizó la contratación para los Gestores de Parques</t>
  </si>
  <si>
    <t>Admón. de Parques y Escenarios</t>
  </si>
  <si>
    <t>Se realizaron los mantenimiento quedando como evidencia los soportes reportados por cada gestor en los formatos de control operacional de mantenimientos</t>
  </si>
  <si>
    <t>Destinar los recursos necesarios para el funcionamiento del programa de Administración de Parques y escenarios proyectados en el presupuesto del programa</t>
  </si>
  <si>
    <t>Se presentó a la direción del instituto para su conocimiento y gestión financiera</t>
  </si>
  <si>
    <t>Se presentan las solicitudes a la dirección  del instituto para adecuación y mantenimiento de parques y escenarios</t>
  </si>
  <si>
    <t>Se debe incluir en el plan de capacitación</t>
  </si>
  <si>
    <t>El usuario para el acceso esta asignado</t>
  </si>
  <si>
    <t>Se encuentra precisada la información para guardar la información</t>
  </si>
  <si>
    <t>Se encuentra en ajustes para la puesta en marcha del sofware</t>
  </si>
  <si>
    <t xml:space="preserve">Control en los ingresos por concepto de retribución.       </t>
  </si>
  <si>
    <t>Jefe Administrativo y Financiero</t>
  </si>
  <si>
    <t xml:space="preserve">         Precisar que no se puede exonerar y dar gratis los escenarios sintéticos cuando exista aprovechamiento económico por los solicitantes.  </t>
  </si>
  <si>
    <t xml:space="preserve">Definir operador de recaudo de acuerdo a las disposiciones y recomendaciones de Contraloria.                                        </t>
  </si>
  <si>
    <t>Definir la supervisión del programa de Admón. de Parques y Escenarios</t>
  </si>
  <si>
    <t>Ya se designó al Admor. de Parques y Escenarios</t>
  </si>
  <si>
    <t>Ya se definió a la entidad bancaría encargada de realizar el recaudo</t>
  </si>
  <si>
    <t>Se evidencia inconsistencia en este segimiento por cuento se continua permitiendo el uso de los escenarios sin retribución para la entidad</t>
  </si>
  <si>
    <t>Se presenta inconsistencia porque el uso del escenario para aprovechamiento economico, no se refleja su retribución en la contabilidad del programa de Admón de Parques y Escenarios, por falta de control de los Gestores de Parques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</si>
</sst>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
      <sz val="22"/>
      <name val="Arial Narrow"/>
      <family val="2"/>
    </font>
    <font>
      <sz val="16"/>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249977111117893"/>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6" tint="-0.249977111117893"/>
      </left>
      <right/>
      <top style="hair">
        <color theme="6" tint="-0.249977111117893"/>
      </top>
      <bottom/>
      <diagonal/>
    </border>
    <border>
      <left/>
      <right/>
      <top style="hair">
        <color theme="6" tint="-0.249977111117893"/>
      </top>
      <bottom/>
      <diagonal/>
    </border>
    <border>
      <left/>
      <right style="hair">
        <color theme="6" tint="-0.249977111117893"/>
      </right>
      <top style="hair">
        <color theme="6" tint="-0.249977111117893"/>
      </top>
      <bottom/>
      <diagonal/>
    </border>
    <border>
      <left style="hair">
        <color theme="6" tint="-0.249977111117893"/>
      </left>
      <right/>
      <top/>
      <bottom/>
      <diagonal/>
    </border>
    <border>
      <left/>
      <right style="hair">
        <color theme="6" tint="-0.249977111117893"/>
      </right>
      <top/>
      <bottom/>
      <diagonal/>
    </border>
    <border>
      <left style="hair">
        <color theme="6" tint="-0.249977111117893"/>
      </left>
      <right/>
      <top/>
      <bottom style="hair">
        <color theme="6" tint="-0.249977111117893"/>
      </bottom>
      <diagonal/>
    </border>
    <border>
      <left/>
      <right/>
      <top/>
      <bottom style="hair">
        <color theme="6" tint="-0.249977111117893"/>
      </bottom>
      <diagonal/>
    </border>
    <border>
      <left/>
      <right style="hair">
        <color theme="6" tint="-0.249977111117893"/>
      </right>
      <top/>
      <bottom style="hair">
        <color theme="6" tint="-0.249977111117893"/>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408">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9" fillId="3" borderId="0" xfId="2" applyFont="1" applyFill="1" applyBorder="1" applyProtection="1"/>
    <xf numFmtId="0" fontId="59"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left" vertical="center" wrapText="1"/>
      <protection locked="0"/>
    </xf>
    <xf numFmtId="0" fontId="1" fillId="3" borderId="63" xfId="0" applyFont="1" applyFill="1" applyBorder="1" applyAlignment="1">
      <alignment horizontal="center" vertical="center"/>
    </xf>
    <xf numFmtId="0" fontId="1" fillId="3" borderId="63" xfId="0" applyFont="1" applyFill="1" applyBorder="1"/>
    <xf numFmtId="0" fontId="1" fillId="3" borderId="63" xfId="0" applyFont="1" applyFill="1" applyBorder="1" applyAlignment="1">
      <alignment horizontal="center"/>
    </xf>
    <xf numFmtId="0" fontId="1" fillId="3" borderId="65" xfId="0" applyFont="1" applyFill="1" applyBorder="1"/>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62" fillId="14" borderId="66" xfId="0" applyFont="1" applyFill="1" applyBorder="1" applyAlignment="1">
      <alignment horizontal="center" vertical="center" wrapText="1"/>
    </xf>
    <xf numFmtId="0" fontId="62" fillId="14" borderId="67"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2" fillId="0" borderId="62" xfId="0" applyFont="1" applyBorder="1" applyAlignment="1" applyProtection="1">
      <alignment horizontal="justify" vertical="center" wrapText="1"/>
      <protection locked="0"/>
    </xf>
    <xf numFmtId="0" fontId="2" fillId="0" borderId="64" xfId="0" applyFont="1" applyBorder="1" applyAlignment="1" applyProtection="1">
      <alignment horizontal="justify" vertical="center" wrapText="1"/>
      <protection locked="0"/>
    </xf>
    <xf numFmtId="0" fontId="2" fillId="0" borderId="63" xfId="0" applyFont="1" applyBorder="1" applyAlignment="1" applyProtection="1">
      <alignment horizontal="justify"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2" xfId="0" applyFont="1" applyBorder="1" applyAlignment="1" applyProtection="1">
      <alignment horizontal="justify" vertical="center" wrapText="1"/>
    </xf>
    <xf numFmtId="0" fontId="1" fillId="0" borderId="64" xfId="0" applyFont="1" applyBorder="1" applyAlignment="1" applyProtection="1">
      <alignment horizontal="justify" vertical="center" wrapText="1"/>
    </xf>
    <xf numFmtId="0" fontId="1" fillId="0" borderId="63" xfId="0" applyFont="1" applyBorder="1" applyAlignment="1" applyProtection="1">
      <alignment horizontal="justify" vertical="center" wrapText="1"/>
    </xf>
    <xf numFmtId="9" fontId="1" fillId="0" borderId="61" xfId="0" applyNumberFormat="1" applyFont="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xf>
    <xf numFmtId="0" fontId="4" fillId="14" borderId="61" xfId="0" applyFont="1" applyFill="1" applyBorder="1" applyAlignment="1">
      <alignment horizontal="center" vertical="center" textRotation="90" wrapText="1"/>
    </xf>
    <xf numFmtId="0" fontId="4" fillId="14" borderId="61" xfId="0" applyFont="1" applyFill="1" applyBorder="1" applyAlignment="1">
      <alignment horizontal="center" vertical="center" wrapText="1"/>
    </xf>
    <xf numFmtId="0" fontId="1" fillId="0" borderId="61" xfId="0" applyFont="1" applyBorder="1" applyAlignment="1" applyProtection="1">
      <alignment horizontal="center" vertical="center" wrapText="1"/>
      <protection locked="0"/>
    </xf>
    <xf numFmtId="3" fontId="1" fillId="0" borderId="61" xfId="0" applyNumberFormat="1"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4" fillId="0" borderId="61" xfId="0" applyFont="1" applyFill="1" applyBorder="1" applyAlignment="1" applyProtection="1">
      <alignment horizontal="center" vertical="center" wrapText="1"/>
      <protection hidden="1"/>
    </xf>
    <xf numFmtId="0" fontId="1" fillId="0" borderId="62" xfId="0" applyFont="1" applyBorder="1" applyAlignment="1" applyProtection="1">
      <alignment horizontal="justify" vertical="center" wrapText="1"/>
      <protection locked="0"/>
    </xf>
    <xf numFmtId="0" fontId="1" fillId="0" borderId="64" xfId="0" applyFont="1" applyBorder="1" applyAlignment="1" applyProtection="1">
      <alignment horizontal="justify" vertical="center" wrapText="1"/>
      <protection locked="0"/>
    </xf>
    <xf numFmtId="0" fontId="1" fillId="0" borderId="63" xfId="0" applyFont="1" applyBorder="1" applyAlignment="1" applyProtection="1">
      <alignment horizontal="justify" vertical="center" wrapText="1"/>
      <protection locked="0"/>
    </xf>
    <xf numFmtId="0" fontId="2" fillId="0" borderId="61" xfId="0" applyFont="1" applyBorder="1" applyAlignment="1" applyProtection="1">
      <alignment horizontal="justify" vertical="center" wrapText="1"/>
      <protection locked="0"/>
    </xf>
    <xf numFmtId="0" fontId="1" fillId="0" borderId="62" xfId="0" applyFont="1" applyBorder="1" applyAlignment="1">
      <alignment horizontal="justify" vertical="center" wrapText="1"/>
    </xf>
    <xf numFmtId="0" fontId="1" fillId="0" borderId="64" xfId="0" applyFont="1" applyBorder="1" applyAlignment="1">
      <alignment horizontal="justify" vertical="center" wrapText="1"/>
    </xf>
    <xf numFmtId="0" fontId="1" fillId="0" borderId="63" xfId="0" applyFont="1" applyBorder="1" applyAlignment="1">
      <alignment horizontal="justify" vertical="center" wrapText="1"/>
    </xf>
    <xf numFmtId="0" fontId="1" fillId="0" borderId="62"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3" xfId="0" applyFont="1" applyBorder="1" applyAlignment="1">
      <alignment horizontal="center" vertical="center" wrapText="1"/>
    </xf>
    <xf numFmtId="9" fontId="1" fillId="0" borderId="61" xfId="0" applyNumberFormat="1" applyFont="1" applyBorder="1" applyAlignment="1" applyProtection="1">
      <alignment horizontal="center" vertical="center" wrapText="1"/>
      <protection locked="0"/>
    </xf>
    <xf numFmtId="0" fontId="25" fillId="14" borderId="61" xfId="0" applyFont="1" applyFill="1" applyBorder="1" applyAlignment="1">
      <alignment horizontal="center" vertical="center" textRotation="90"/>
    </xf>
    <xf numFmtId="0" fontId="4" fillId="15" borderId="61" xfId="0" applyFont="1" applyFill="1" applyBorder="1" applyAlignment="1">
      <alignment horizontal="center" vertical="center" wrapText="1"/>
    </xf>
    <xf numFmtId="0" fontId="4" fillId="14" borderId="61" xfId="0" applyFont="1" applyFill="1" applyBorder="1" applyAlignment="1">
      <alignment horizontal="center" vertical="center"/>
    </xf>
    <xf numFmtId="0" fontId="63" fillId="0" borderId="69" xfId="0" applyFont="1" applyBorder="1" applyAlignment="1">
      <alignment horizontal="justify" vertical="center" wrapText="1"/>
    </xf>
    <xf numFmtId="0" fontId="63" fillId="0" borderId="70" xfId="0" applyFont="1" applyBorder="1" applyAlignment="1">
      <alignment horizontal="justify" vertical="center" wrapText="1"/>
    </xf>
    <xf numFmtId="0" fontId="63" fillId="0" borderId="71" xfId="0" applyFont="1" applyBorder="1" applyAlignment="1">
      <alignment horizontal="justify" vertical="center" wrapText="1"/>
    </xf>
    <xf numFmtId="0" fontId="63" fillId="0" borderId="72" xfId="0" applyFont="1" applyBorder="1" applyAlignment="1">
      <alignment horizontal="justify" vertical="center" wrapText="1"/>
    </xf>
    <xf numFmtId="0" fontId="63" fillId="0" borderId="0" xfId="0" applyFont="1" applyBorder="1" applyAlignment="1">
      <alignment horizontal="justify" vertical="center" wrapText="1"/>
    </xf>
    <xf numFmtId="0" fontId="63" fillId="0" borderId="73" xfId="0" applyFont="1" applyBorder="1" applyAlignment="1">
      <alignment horizontal="justify" vertical="center" wrapText="1"/>
    </xf>
    <xf numFmtId="0" fontId="63" fillId="0" borderId="74" xfId="0" applyFont="1" applyBorder="1" applyAlignment="1">
      <alignment horizontal="justify" vertical="center" wrapText="1"/>
    </xf>
    <xf numFmtId="0" fontId="63" fillId="0" borderId="75" xfId="0" applyFont="1" applyBorder="1" applyAlignment="1">
      <alignment horizontal="justify" vertical="center" wrapText="1"/>
    </xf>
    <xf numFmtId="0" fontId="63" fillId="0" borderId="76" xfId="0" applyFont="1" applyBorder="1" applyAlignment="1">
      <alignment horizontal="justify" vertical="center" wrapText="1"/>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3" xfId="0" applyFont="1" applyBorder="1" applyAlignment="1">
      <alignment horizontal="center" vertical="center"/>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06">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05" dataDxfId="204">
  <autoFilter ref="B209:C219"/>
  <tableColumns count="2">
    <tableColumn id="1" name="Criterios" dataDxfId="203"/>
    <tableColumn id="2" name="Subcriterios" dataDxfId="20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zoomScale="110" zoomScaleNormal="110" workbookViewId="0">
      <selection activeCell="E20" sqref="E20:F20"/>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65" t="s">
        <v>159</v>
      </c>
      <c r="C2" s="166"/>
      <c r="D2" s="166"/>
      <c r="E2" s="166"/>
      <c r="F2" s="166"/>
      <c r="G2" s="166"/>
      <c r="H2" s="167"/>
    </row>
    <row r="3" spans="2:8" x14ac:dyDescent="0.25">
      <c r="B3" s="71"/>
      <c r="C3" s="72"/>
      <c r="D3" s="72"/>
      <c r="E3" s="72"/>
      <c r="F3" s="72"/>
      <c r="G3" s="72"/>
      <c r="H3" s="73"/>
    </row>
    <row r="4" spans="2:8" ht="63" customHeight="1" x14ac:dyDescent="0.25">
      <c r="B4" s="168" t="s">
        <v>186</v>
      </c>
      <c r="C4" s="169"/>
      <c r="D4" s="169"/>
      <c r="E4" s="169"/>
      <c r="F4" s="169"/>
      <c r="G4" s="169"/>
      <c r="H4" s="170"/>
    </row>
    <row r="5" spans="2:8" ht="63" customHeight="1" x14ac:dyDescent="0.25">
      <c r="B5" s="171"/>
      <c r="C5" s="172"/>
      <c r="D5" s="172"/>
      <c r="E5" s="172"/>
      <c r="F5" s="172"/>
      <c r="G5" s="172"/>
      <c r="H5" s="173"/>
    </row>
    <row r="6" spans="2:8" ht="16.5" x14ac:dyDescent="0.25">
      <c r="B6" s="174" t="s">
        <v>157</v>
      </c>
      <c r="C6" s="175"/>
      <c r="D6" s="175"/>
      <c r="E6" s="175"/>
      <c r="F6" s="175"/>
      <c r="G6" s="175"/>
      <c r="H6" s="176"/>
    </row>
    <row r="7" spans="2:8" ht="95.25" customHeight="1" x14ac:dyDescent="0.25">
      <c r="B7" s="184" t="s">
        <v>187</v>
      </c>
      <c r="C7" s="185"/>
      <c r="D7" s="185"/>
      <c r="E7" s="185"/>
      <c r="F7" s="185"/>
      <c r="G7" s="185"/>
      <c r="H7" s="186"/>
    </row>
    <row r="8" spans="2:8" ht="16.5" x14ac:dyDescent="0.25">
      <c r="B8" s="106"/>
      <c r="C8" s="107"/>
      <c r="D8" s="107"/>
      <c r="E8" s="107"/>
      <c r="F8" s="107"/>
      <c r="G8" s="107"/>
      <c r="H8" s="108"/>
    </row>
    <row r="9" spans="2:8" ht="16.5" customHeight="1" x14ac:dyDescent="0.25">
      <c r="B9" s="177" t="s">
        <v>179</v>
      </c>
      <c r="C9" s="178"/>
      <c r="D9" s="178"/>
      <c r="E9" s="178"/>
      <c r="F9" s="178"/>
      <c r="G9" s="178"/>
      <c r="H9" s="179"/>
    </row>
    <row r="10" spans="2:8" ht="44.25" customHeight="1" x14ac:dyDescent="0.25">
      <c r="B10" s="177"/>
      <c r="C10" s="178"/>
      <c r="D10" s="178"/>
      <c r="E10" s="178"/>
      <c r="F10" s="178"/>
      <c r="G10" s="178"/>
      <c r="H10" s="179"/>
    </row>
    <row r="11" spans="2:8" ht="15.75" thickBot="1" x14ac:dyDescent="0.3">
      <c r="B11" s="94"/>
      <c r="C11" s="97"/>
      <c r="D11" s="102"/>
      <c r="E11" s="103"/>
      <c r="F11" s="103"/>
      <c r="G11" s="104"/>
      <c r="H11" s="105"/>
    </row>
    <row r="12" spans="2:8" ht="15.75" thickTop="1" x14ac:dyDescent="0.25">
      <c r="B12" s="94"/>
      <c r="C12" s="180" t="s">
        <v>158</v>
      </c>
      <c r="D12" s="181"/>
      <c r="E12" s="182" t="s">
        <v>180</v>
      </c>
      <c r="F12" s="183"/>
      <c r="G12" s="97"/>
      <c r="H12" s="98"/>
    </row>
    <row r="13" spans="2:8" ht="81.599999999999994" customHeight="1" x14ac:dyDescent="0.25">
      <c r="B13" s="94"/>
      <c r="C13" s="187" t="s">
        <v>160</v>
      </c>
      <c r="D13" s="188"/>
      <c r="E13" s="189" t="s">
        <v>196</v>
      </c>
      <c r="F13" s="190"/>
      <c r="G13" s="97"/>
      <c r="H13" s="98"/>
    </row>
    <row r="14" spans="2:8" x14ac:dyDescent="0.25">
      <c r="B14" s="94"/>
      <c r="C14" s="193" t="s">
        <v>190</v>
      </c>
      <c r="D14" s="194"/>
      <c r="E14" s="159" t="s">
        <v>197</v>
      </c>
      <c r="F14" s="160"/>
      <c r="G14" s="97"/>
      <c r="H14" s="98"/>
    </row>
    <row r="15" spans="2:8" ht="32.25" customHeight="1" x14ac:dyDescent="0.25">
      <c r="B15" s="94"/>
      <c r="C15" s="191" t="s">
        <v>191</v>
      </c>
      <c r="D15" s="192"/>
      <c r="E15" s="159" t="s">
        <v>203</v>
      </c>
      <c r="F15" s="160"/>
      <c r="G15" s="97"/>
      <c r="H15" s="98"/>
    </row>
    <row r="16" spans="2:8" ht="28.5" customHeight="1" x14ac:dyDescent="0.25">
      <c r="B16" s="94"/>
      <c r="C16" s="161" t="s">
        <v>193</v>
      </c>
      <c r="D16" s="162"/>
      <c r="E16" s="163" t="s">
        <v>194</v>
      </c>
      <c r="F16" s="164"/>
      <c r="G16" s="97"/>
      <c r="H16" s="98"/>
    </row>
    <row r="17" spans="2:8" ht="32.25" customHeight="1" x14ac:dyDescent="0.25">
      <c r="B17" s="94"/>
      <c r="C17" s="135" t="s">
        <v>199</v>
      </c>
      <c r="D17" s="136"/>
      <c r="E17" s="159" t="s">
        <v>200</v>
      </c>
      <c r="F17" s="160"/>
      <c r="G17" s="97"/>
      <c r="H17" s="98"/>
    </row>
    <row r="18" spans="2:8" ht="72.75" customHeight="1" x14ac:dyDescent="0.25">
      <c r="B18" s="94"/>
      <c r="C18" s="161" t="s">
        <v>1</v>
      </c>
      <c r="D18" s="162"/>
      <c r="E18" s="163" t="s">
        <v>188</v>
      </c>
      <c r="F18" s="164"/>
      <c r="G18" s="97"/>
      <c r="H18" s="98"/>
    </row>
    <row r="19" spans="2:8" ht="64.5" customHeight="1" x14ac:dyDescent="0.25">
      <c r="B19" s="94"/>
      <c r="C19" s="161" t="s">
        <v>46</v>
      </c>
      <c r="D19" s="162"/>
      <c r="E19" s="163" t="s">
        <v>192</v>
      </c>
      <c r="F19" s="164"/>
      <c r="G19" s="137"/>
      <c r="H19" s="98"/>
    </row>
    <row r="20" spans="2:8" ht="62.25" customHeight="1" x14ac:dyDescent="0.25">
      <c r="B20" s="94"/>
      <c r="C20" s="161" t="s">
        <v>201</v>
      </c>
      <c r="D20" s="162"/>
      <c r="E20" s="163" t="s">
        <v>195</v>
      </c>
      <c r="F20" s="164"/>
      <c r="G20" s="137"/>
      <c r="H20" s="98"/>
    </row>
    <row r="21" spans="2:8" ht="71.25" customHeight="1" x14ac:dyDescent="0.25">
      <c r="B21" s="94"/>
      <c r="C21" s="161" t="s">
        <v>161</v>
      </c>
      <c r="D21" s="162"/>
      <c r="E21" s="163" t="s">
        <v>204</v>
      </c>
      <c r="F21" s="164"/>
      <c r="G21" s="137"/>
      <c r="H21" s="98"/>
    </row>
    <row r="22" spans="2:8" ht="55.5" customHeight="1" x14ac:dyDescent="0.25">
      <c r="B22" s="94"/>
      <c r="C22" s="195" t="s">
        <v>162</v>
      </c>
      <c r="D22" s="196"/>
      <c r="E22" s="163" t="s">
        <v>205</v>
      </c>
      <c r="F22" s="164"/>
      <c r="G22" s="138"/>
      <c r="H22" s="98"/>
    </row>
    <row r="23" spans="2:8" ht="42" customHeight="1" x14ac:dyDescent="0.25">
      <c r="B23" s="94"/>
      <c r="C23" s="195" t="s">
        <v>44</v>
      </c>
      <c r="D23" s="196"/>
      <c r="E23" s="163" t="s">
        <v>206</v>
      </c>
      <c r="F23" s="164"/>
      <c r="G23" s="97"/>
      <c r="H23" s="98"/>
    </row>
    <row r="24" spans="2:8" ht="59.25" customHeight="1" x14ac:dyDescent="0.25">
      <c r="B24" s="94"/>
      <c r="C24" s="195" t="s">
        <v>156</v>
      </c>
      <c r="D24" s="196"/>
      <c r="E24" s="163" t="s">
        <v>189</v>
      </c>
      <c r="F24" s="164"/>
      <c r="G24" s="97"/>
      <c r="H24" s="98"/>
    </row>
    <row r="25" spans="2:8" ht="23.25" customHeight="1" x14ac:dyDescent="0.25">
      <c r="B25" s="94"/>
      <c r="C25" s="195" t="s">
        <v>11</v>
      </c>
      <c r="D25" s="196"/>
      <c r="E25" s="163" t="s">
        <v>207</v>
      </c>
      <c r="F25" s="164"/>
      <c r="G25" s="97"/>
      <c r="H25" s="98"/>
    </row>
    <row r="26" spans="2:8" ht="30.75" customHeight="1" x14ac:dyDescent="0.25">
      <c r="B26" s="94"/>
      <c r="C26" s="195" t="s">
        <v>165</v>
      </c>
      <c r="D26" s="196"/>
      <c r="E26" s="163" t="s">
        <v>163</v>
      </c>
      <c r="F26" s="164"/>
      <c r="G26" s="97"/>
      <c r="H26" s="98"/>
    </row>
    <row r="27" spans="2:8" ht="35.25" customHeight="1" x14ac:dyDescent="0.25">
      <c r="B27" s="94"/>
      <c r="C27" s="195" t="s">
        <v>166</v>
      </c>
      <c r="D27" s="196"/>
      <c r="E27" s="163" t="s">
        <v>164</v>
      </c>
      <c r="F27" s="164"/>
      <c r="G27" s="97"/>
      <c r="H27" s="98"/>
    </row>
    <row r="28" spans="2:8" ht="33" customHeight="1" x14ac:dyDescent="0.25">
      <c r="B28" s="94"/>
      <c r="C28" s="195" t="s">
        <v>166</v>
      </c>
      <c r="D28" s="196"/>
      <c r="E28" s="163" t="s">
        <v>164</v>
      </c>
      <c r="F28" s="164"/>
      <c r="G28" s="97"/>
      <c r="H28" s="98"/>
    </row>
    <row r="29" spans="2:8" ht="30" customHeight="1" x14ac:dyDescent="0.25">
      <c r="B29" s="94"/>
      <c r="C29" s="195" t="s">
        <v>167</v>
      </c>
      <c r="D29" s="196"/>
      <c r="E29" s="163" t="s">
        <v>208</v>
      </c>
      <c r="F29" s="164"/>
      <c r="G29" s="97"/>
      <c r="H29" s="98"/>
    </row>
    <row r="30" spans="2:8" ht="35.25" customHeight="1" x14ac:dyDescent="0.25">
      <c r="B30" s="94"/>
      <c r="C30" s="195" t="s">
        <v>168</v>
      </c>
      <c r="D30" s="196"/>
      <c r="E30" s="163" t="s">
        <v>169</v>
      </c>
      <c r="F30" s="164"/>
      <c r="G30" s="97"/>
      <c r="H30" s="98"/>
    </row>
    <row r="31" spans="2:8" ht="31.5" customHeight="1" x14ac:dyDescent="0.25">
      <c r="B31" s="94"/>
      <c r="C31" s="195" t="s">
        <v>170</v>
      </c>
      <c r="D31" s="196"/>
      <c r="E31" s="163" t="s">
        <v>171</v>
      </c>
      <c r="F31" s="164"/>
      <c r="G31" s="97"/>
      <c r="H31" s="98"/>
    </row>
    <row r="32" spans="2:8" ht="35.25" customHeight="1" x14ac:dyDescent="0.25">
      <c r="B32" s="94"/>
      <c r="C32" s="195" t="s">
        <v>172</v>
      </c>
      <c r="D32" s="196"/>
      <c r="E32" s="163" t="s">
        <v>173</v>
      </c>
      <c r="F32" s="164"/>
      <c r="G32" s="97"/>
      <c r="H32" s="98"/>
    </row>
    <row r="33" spans="2:8" ht="59.25" customHeight="1" x14ac:dyDescent="0.25">
      <c r="B33" s="94"/>
      <c r="C33" s="195" t="s">
        <v>174</v>
      </c>
      <c r="D33" s="196"/>
      <c r="E33" s="163" t="s">
        <v>209</v>
      </c>
      <c r="F33" s="164"/>
      <c r="G33" s="97"/>
      <c r="H33" s="98"/>
    </row>
    <row r="34" spans="2:8" ht="41.45" customHeight="1" x14ac:dyDescent="0.25">
      <c r="B34" s="94"/>
      <c r="C34" s="195" t="s">
        <v>28</v>
      </c>
      <c r="D34" s="196"/>
      <c r="E34" s="163" t="s">
        <v>175</v>
      </c>
      <c r="F34" s="164"/>
      <c r="G34" s="97"/>
      <c r="H34" s="98"/>
    </row>
    <row r="35" spans="2:8" ht="96.6" customHeight="1" x14ac:dyDescent="0.25">
      <c r="B35" s="94"/>
      <c r="C35" s="195" t="s">
        <v>177</v>
      </c>
      <c r="D35" s="196"/>
      <c r="E35" s="163" t="s">
        <v>176</v>
      </c>
      <c r="F35" s="164"/>
      <c r="G35" s="97"/>
      <c r="H35" s="98"/>
    </row>
    <row r="36" spans="2:8" ht="52.15" customHeight="1" x14ac:dyDescent="0.25">
      <c r="B36" s="94"/>
      <c r="C36" s="195" t="s">
        <v>38</v>
      </c>
      <c r="D36" s="196"/>
      <c r="E36" s="163" t="s">
        <v>178</v>
      </c>
      <c r="F36" s="164"/>
      <c r="G36" s="97"/>
      <c r="H36" s="98"/>
    </row>
    <row r="37" spans="2:8" ht="12" customHeight="1" thickBot="1" x14ac:dyDescent="0.3">
      <c r="B37" s="94"/>
      <c r="C37" s="200"/>
      <c r="D37" s="201"/>
      <c r="E37" s="202"/>
      <c r="F37" s="203"/>
      <c r="G37" s="97"/>
      <c r="H37" s="98"/>
    </row>
    <row r="38" spans="2:8" ht="15.75" thickTop="1" x14ac:dyDescent="0.25">
      <c r="B38" s="94"/>
      <c r="C38" s="95"/>
      <c r="D38" s="95"/>
      <c r="E38" s="96"/>
      <c r="F38" s="96"/>
      <c r="G38" s="97"/>
      <c r="H38" s="98"/>
    </row>
    <row r="39" spans="2:8" ht="21" customHeight="1" x14ac:dyDescent="0.25">
      <c r="B39" s="197" t="s">
        <v>181</v>
      </c>
      <c r="C39" s="198"/>
      <c r="D39" s="198"/>
      <c r="E39" s="198"/>
      <c r="F39" s="198"/>
      <c r="G39" s="198"/>
      <c r="H39" s="199"/>
    </row>
    <row r="40" spans="2:8" ht="20.25" customHeight="1" x14ac:dyDescent="0.25">
      <c r="B40" s="197" t="s">
        <v>182</v>
      </c>
      <c r="C40" s="198"/>
      <c r="D40" s="198"/>
      <c r="E40" s="198"/>
      <c r="F40" s="198"/>
      <c r="G40" s="198"/>
      <c r="H40" s="199"/>
    </row>
    <row r="41" spans="2:8" ht="20.25" customHeight="1" x14ac:dyDescent="0.25">
      <c r="B41" s="197" t="s">
        <v>183</v>
      </c>
      <c r="C41" s="198"/>
      <c r="D41" s="198"/>
      <c r="E41" s="198"/>
      <c r="F41" s="198"/>
      <c r="G41" s="198"/>
      <c r="H41" s="199"/>
    </row>
    <row r="42" spans="2:8" ht="20.25" customHeight="1" x14ac:dyDescent="0.25">
      <c r="B42" s="197" t="s">
        <v>184</v>
      </c>
      <c r="C42" s="198"/>
      <c r="D42" s="198"/>
      <c r="E42" s="198"/>
      <c r="F42" s="198"/>
      <c r="G42" s="198"/>
      <c r="H42" s="199"/>
    </row>
    <row r="43" spans="2:8" x14ac:dyDescent="0.25">
      <c r="B43" s="197" t="s">
        <v>185</v>
      </c>
      <c r="C43" s="198"/>
      <c r="D43" s="198"/>
      <c r="E43" s="198"/>
      <c r="F43" s="198"/>
      <c r="G43" s="198"/>
      <c r="H43" s="199"/>
    </row>
    <row r="44" spans="2:8" ht="15.75" thickBot="1" x14ac:dyDescent="0.3">
      <c r="B44" s="99"/>
      <c r="C44" s="100"/>
      <c r="D44" s="100"/>
      <c r="E44" s="100"/>
      <c r="F44" s="100"/>
      <c r="G44" s="100"/>
      <c r="H44" s="101"/>
    </row>
  </sheetData>
  <mergeCells count="61">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 ref="E32:F32"/>
    <mergeCell ref="E35:F35"/>
    <mergeCell ref="C36:D36"/>
    <mergeCell ref="C37:D37"/>
    <mergeCell ref="E37:F37"/>
    <mergeCell ref="C33:D33"/>
    <mergeCell ref="E33:F33"/>
    <mergeCell ref="B39:H39"/>
    <mergeCell ref="B40:H40"/>
    <mergeCell ref="B41:H41"/>
    <mergeCell ref="E36:F36"/>
    <mergeCell ref="C34:D34"/>
    <mergeCell ref="E34:F34"/>
    <mergeCell ref="E25:F25"/>
    <mergeCell ref="C25:D25"/>
    <mergeCell ref="C26:D26"/>
    <mergeCell ref="E26:F26"/>
    <mergeCell ref="C28:D28"/>
    <mergeCell ref="E28:F28"/>
    <mergeCell ref="C23:D23"/>
    <mergeCell ref="C19:D19"/>
    <mergeCell ref="C21:D21"/>
    <mergeCell ref="C22:D22"/>
    <mergeCell ref="E19:F19"/>
    <mergeCell ref="E21:F21"/>
    <mergeCell ref="E22:F22"/>
    <mergeCell ref="E23:F23"/>
    <mergeCell ref="C20:D20"/>
    <mergeCell ref="E20:F20"/>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68"/>
  <sheetViews>
    <sheetView tabSelected="1" topLeftCell="W19" zoomScale="80" zoomScaleNormal="80" workbookViewId="0">
      <selection activeCell="M21" sqref="M21:M26"/>
    </sheetView>
  </sheetViews>
  <sheetFormatPr baseColWidth="10" defaultColWidth="11.42578125" defaultRowHeight="16.5" x14ac:dyDescent="0.3"/>
  <cols>
    <col min="1" max="1" width="4" style="127" bestFit="1" customWidth="1"/>
    <col min="2" max="2" width="24.28515625" style="127" customWidth="1"/>
    <col min="3" max="3" width="61.28515625" style="127" customWidth="1"/>
    <col min="4" max="4" width="47" style="127" customWidth="1"/>
    <col min="5" max="5" width="53.7109375" style="110" customWidth="1"/>
    <col min="6" max="6" width="47.7109375" style="110" customWidth="1"/>
    <col min="7" max="8" width="19" style="128"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31"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48" style="110" customWidth="1"/>
    <col min="34" max="34" width="24" style="110" customWidth="1"/>
    <col min="35" max="35" width="23.5703125" style="110" customWidth="1"/>
    <col min="36" max="36" width="20.5703125" style="110" customWidth="1"/>
    <col min="37" max="37" width="18.5703125" style="110" customWidth="1"/>
    <col min="38" max="38" width="21" style="110" customWidth="1"/>
    <col min="39" max="16384" width="11.42578125" style="110"/>
  </cols>
  <sheetData>
    <row r="1" spans="1:70" ht="35.25" customHeight="1" x14ac:dyDescent="0.3">
      <c r="A1" s="204" t="s">
        <v>137</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6"/>
      <c r="AM1" s="144"/>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07" t="s">
        <v>222</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9"/>
      <c r="AM2" s="144"/>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51" customHeight="1" x14ac:dyDescent="0.3">
      <c r="A3" s="207" t="s">
        <v>223</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9"/>
      <c r="AM3" s="144"/>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63.75" customHeight="1" x14ac:dyDescent="0.3">
      <c r="A4" s="207" t="s">
        <v>224</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9"/>
      <c r="AM4" s="144"/>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x14ac:dyDescent="0.3">
      <c r="A5" s="141"/>
      <c r="B5" s="141"/>
      <c r="C5" s="141"/>
      <c r="D5" s="141"/>
      <c r="E5" s="142"/>
      <c r="F5" s="142"/>
      <c r="G5" s="143"/>
      <c r="H5" s="143"/>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ht="30" customHeight="1" x14ac:dyDescent="0.3">
      <c r="A6" s="243" t="s">
        <v>133</v>
      </c>
      <c r="B6" s="243"/>
      <c r="C6" s="243"/>
      <c r="D6" s="243"/>
      <c r="E6" s="243"/>
      <c r="F6" s="243"/>
      <c r="G6" s="243"/>
      <c r="H6" s="243"/>
      <c r="I6" s="243"/>
      <c r="J6" s="243" t="s">
        <v>134</v>
      </c>
      <c r="K6" s="243"/>
      <c r="L6" s="243"/>
      <c r="M6" s="243"/>
      <c r="N6" s="243"/>
      <c r="O6" s="243"/>
      <c r="P6" s="243"/>
      <c r="Q6" s="243" t="s">
        <v>135</v>
      </c>
      <c r="R6" s="243"/>
      <c r="S6" s="243"/>
      <c r="T6" s="243"/>
      <c r="U6" s="243"/>
      <c r="V6" s="243"/>
      <c r="W6" s="243"/>
      <c r="X6" s="243"/>
      <c r="Y6" s="243"/>
      <c r="Z6" s="243" t="s">
        <v>136</v>
      </c>
      <c r="AA6" s="243"/>
      <c r="AB6" s="243"/>
      <c r="AC6" s="243"/>
      <c r="AD6" s="243"/>
      <c r="AE6" s="243"/>
      <c r="AF6" s="243"/>
      <c r="AG6" s="243" t="s">
        <v>33</v>
      </c>
      <c r="AH6" s="243"/>
      <c r="AI6" s="243"/>
      <c r="AJ6" s="243"/>
      <c r="AK6" s="243"/>
      <c r="AL6" s="243"/>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30" customHeight="1" x14ac:dyDescent="0.3">
      <c r="A7" s="241" t="s">
        <v>0</v>
      </c>
      <c r="B7" s="133"/>
      <c r="C7" s="133"/>
      <c r="D7" s="225" t="s">
        <v>193</v>
      </c>
      <c r="E7" s="225" t="s">
        <v>199</v>
      </c>
      <c r="F7" s="132"/>
      <c r="G7" s="225" t="s">
        <v>46</v>
      </c>
      <c r="H7" s="210" t="s">
        <v>201</v>
      </c>
      <c r="I7" s="242" t="s">
        <v>129</v>
      </c>
      <c r="J7" s="225" t="s">
        <v>32</v>
      </c>
      <c r="K7" s="243" t="s">
        <v>4</v>
      </c>
      <c r="L7" s="225" t="s">
        <v>83</v>
      </c>
      <c r="M7" s="225" t="s">
        <v>88</v>
      </c>
      <c r="N7" s="225" t="s">
        <v>41</v>
      </c>
      <c r="O7" s="243" t="s">
        <v>4</v>
      </c>
      <c r="P7" s="225" t="s">
        <v>44</v>
      </c>
      <c r="Q7" s="224" t="s">
        <v>10</v>
      </c>
      <c r="R7" s="225" t="s">
        <v>156</v>
      </c>
      <c r="S7" s="225" t="s">
        <v>11</v>
      </c>
      <c r="T7" s="225" t="s">
        <v>7</v>
      </c>
      <c r="U7" s="225"/>
      <c r="V7" s="225"/>
      <c r="W7" s="225"/>
      <c r="X7" s="225"/>
      <c r="Y7" s="225"/>
      <c r="Z7" s="224" t="s">
        <v>132</v>
      </c>
      <c r="AA7" s="224" t="s">
        <v>42</v>
      </c>
      <c r="AB7" s="224" t="s">
        <v>4</v>
      </c>
      <c r="AC7" s="224" t="s">
        <v>43</v>
      </c>
      <c r="AD7" s="224" t="s">
        <v>4</v>
      </c>
      <c r="AE7" s="224" t="s">
        <v>45</v>
      </c>
      <c r="AF7" s="224" t="s">
        <v>28</v>
      </c>
      <c r="AG7" s="225" t="s">
        <v>33</v>
      </c>
      <c r="AH7" s="225" t="s">
        <v>34</v>
      </c>
      <c r="AI7" s="225" t="s">
        <v>35</v>
      </c>
      <c r="AJ7" s="225" t="s">
        <v>37</v>
      </c>
      <c r="AK7" s="225" t="s">
        <v>36</v>
      </c>
      <c r="AL7" s="225"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30" customHeight="1" x14ac:dyDescent="0.25">
      <c r="A8" s="241"/>
      <c r="B8" s="134" t="s">
        <v>190</v>
      </c>
      <c r="C8" s="134" t="s">
        <v>202</v>
      </c>
      <c r="D8" s="225"/>
      <c r="E8" s="225"/>
      <c r="F8" s="132" t="s">
        <v>198</v>
      </c>
      <c r="G8" s="225"/>
      <c r="H8" s="211"/>
      <c r="I8" s="242"/>
      <c r="J8" s="225"/>
      <c r="K8" s="243"/>
      <c r="L8" s="225"/>
      <c r="M8" s="225"/>
      <c r="N8" s="243"/>
      <c r="O8" s="243"/>
      <c r="P8" s="225"/>
      <c r="Q8" s="224"/>
      <c r="R8" s="225"/>
      <c r="S8" s="225"/>
      <c r="T8" s="129" t="s">
        <v>12</v>
      </c>
      <c r="U8" s="129" t="s">
        <v>16</v>
      </c>
      <c r="V8" s="129" t="s">
        <v>27</v>
      </c>
      <c r="W8" s="129" t="s">
        <v>17</v>
      </c>
      <c r="X8" s="129" t="s">
        <v>20</v>
      </c>
      <c r="Y8" s="129" t="s">
        <v>23</v>
      </c>
      <c r="Z8" s="224"/>
      <c r="AA8" s="224"/>
      <c r="AB8" s="224"/>
      <c r="AC8" s="224"/>
      <c r="AD8" s="224"/>
      <c r="AE8" s="224"/>
      <c r="AF8" s="224"/>
      <c r="AG8" s="225"/>
      <c r="AH8" s="225"/>
      <c r="AI8" s="225"/>
      <c r="AJ8" s="225"/>
      <c r="AK8" s="225"/>
      <c r="AL8" s="225"/>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67.5" customHeight="1" x14ac:dyDescent="0.25">
      <c r="A9" s="223">
        <v>0</v>
      </c>
      <c r="B9" s="218"/>
      <c r="C9" s="218" t="s">
        <v>238</v>
      </c>
      <c r="D9" s="230" t="s">
        <v>226</v>
      </c>
      <c r="E9" s="212" t="s">
        <v>225</v>
      </c>
      <c r="F9" s="212" t="s">
        <v>227</v>
      </c>
      <c r="G9" s="226" t="s">
        <v>212</v>
      </c>
      <c r="H9" s="215" t="s">
        <v>213</v>
      </c>
      <c r="I9" s="227">
        <v>45373</v>
      </c>
      <c r="J9" s="229" t="str">
        <f>IF(I9&lt;=0,"",IF(I9&lt;=2,"Muy Baja",IF(I9&lt;=24,"Baja",IF(I9&lt;=500,"Media",IF(I9&lt;=5000,"Alta","Muy Alta")))))</f>
        <v>Muy Alta</v>
      </c>
      <c r="K9" s="221">
        <f>IF(J9="","",IF(J9="Muy Baja",0.2,IF(J9="Baja",0.4,IF(J9="Media",0.6,IF(J9="Alta",0.8,IF(J9="Muy Alta",1,))))))</f>
        <v>1</v>
      </c>
      <c r="L9" s="240" t="s">
        <v>144</v>
      </c>
      <c r="M9" s="221" t="str">
        <f ca="1">IF(NOT(ISERROR(MATCH(L9,'Tabla Impacto'!$B$221:$B$223,0))),'Tabla Impacto'!$F$223&amp;"Por favor no seleccionar los criterios de impacto(Afectación Económica o presupuestal y Pérdida Reputacional)",L9)</f>
        <v xml:space="preserve">     Entre 100 y 500 SMLMV </v>
      </c>
      <c r="N9" s="229" t="str">
        <f ca="1">IF(OR(M9='Tabla Impacto'!$C$11,M9='Tabla Impacto'!$D$11),"Leve",IF(OR(M9='Tabla Impacto'!$C$12,M9='Tabla Impacto'!$D$12),"Menor",IF(OR(M9='Tabla Impacto'!$C$13,M9='Tabla Impacto'!$D$13),"Moderado",IF(OR(M9='Tabla Impacto'!$C$14,M9='Tabla Impacto'!$D$14),"Mayor",IF(OR(M9='Tabla Impacto'!$C$15,M9='Tabla Impacto'!$D$15),"Catastrófico","")))))</f>
        <v>Mayor</v>
      </c>
      <c r="O9" s="221">
        <f ca="1">IF(N9="","",IF(N9="Leve",0.2,IF(N9="Menor",0.4,IF(N9="Moderado",0.6,IF(N9="Mayor",0.8,IF(N9="Catastrófico",1,))))))</f>
        <v>0.8</v>
      </c>
      <c r="P9" s="222" t="s">
        <v>77</v>
      </c>
      <c r="Q9" s="113">
        <v>1</v>
      </c>
      <c r="R9" s="114" t="s">
        <v>231</v>
      </c>
      <c r="S9" s="115" t="str">
        <f>IF(OR(T9="Preventivo",T9="Detectivo"),"Probabilidad",IF(T9="Correctivo","Impacto",""))</f>
        <v>Probabilidad</v>
      </c>
      <c r="T9" s="116" t="s">
        <v>14</v>
      </c>
      <c r="U9" s="116" t="s">
        <v>8</v>
      </c>
      <c r="V9" s="117" t="str">
        <f>IF(AND(T9="Preventivo",U9="Automático"),"50%",IF(AND(T9="Preventivo",U9="Manual"),"40%",IF(AND(T9="Detectivo",U9="Automático"),"40%",IF(AND(T9="Detectivo",U9="Manual"),"30%",IF(AND(T9="Correctivo",U9="Automático"),"35%",IF(AND(T9="Correctivo",U9="Manual"),"25%",""))))))</f>
        <v>30%</v>
      </c>
      <c r="W9" s="116" t="s">
        <v>18</v>
      </c>
      <c r="X9" s="116" t="s">
        <v>21</v>
      </c>
      <c r="Y9" s="116" t="s">
        <v>115</v>
      </c>
      <c r="Z9" s="118">
        <f>IFERROR(IF(S9="Probabilidad",(K9-(+K9*V9)),IF(S9="Impacto",K9,"")),"")</f>
        <v>0.7</v>
      </c>
      <c r="AA9" s="119" t="str">
        <f>IFERROR(IF(Z9="","",IF(Z9&lt;=0.2,"Muy Baja",IF(Z9&lt;=0.4,"Baja",IF(Z9&lt;=0.6,"Media",IF(Z9&lt;=0.8,"Alta","Muy Alta"))))),"")</f>
        <v>Alta</v>
      </c>
      <c r="AB9" s="117">
        <f>+Z9</f>
        <v>0.7</v>
      </c>
      <c r="AC9" s="119" t="str">
        <f ca="1">IFERROR(IF(AD9="","",IF(AD9&lt;=0.2,"Leve",IF(AD9&lt;=0.4,"Menor",IF(AD9&lt;=0.6,"Moderado",IF(AD9&lt;=0.8,"Mayor","Catastrófico"))))),"")</f>
        <v>Mayor</v>
      </c>
      <c r="AD9" s="117">
        <f ca="1">IFERROR(IF(S9="Impacto",(O9-(+O9*V9)),IF(S9="Probabilidad",O9,"")),"")</f>
        <v>0.8</v>
      </c>
      <c r="AE9" s="120" t="str">
        <f ca="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Alto</v>
      </c>
      <c r="AF9" s="116" t="s">
        <v>130</v>
      </c>
      <c r="AG9" s="140" t="s">
        <v>233</v>
      </c>
      <c r="AH9" s="139" t="s">
        <v>221</v>
      </c>
      <c r="AI9" s="123">
        <v>44423</v>
      </c>
      <c r="AJ9" s="123">
        <v>44377</v>
      </c>
      <c r="AK9" s="121" t="s">
        <v>249</v>
      </c>
      <c r="AL9" s="122" t="s">
        <v>39</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30" customHeight="1" x14ac:dyDescent="0.3">
      <c r="A10" s="223"/>
      <c r="B10" s="219"/>
      <c r="C10" s="219"/>
      <c r="D10" s="231"/>
      <c r="E10" s="213"/>
      <c r="F10" s="213"/>
      <c r="G10" s="226"/>
      <c r="H10" s="216"/>
      <c r="I10" s="228"/>
      <c r="J10" s="229"/>
      <c r="K10" s="221"/>
      <c r="L10" s="240"/>
      <c r="M10" s="221">
        <f ca="1">IF(NOT(ISERROR(MATCH(L10,_xlfn.ANCHORARRAY(#REF!),0))),#REF!&amp;"Por favor no seleccionar los criterios de impacto",L10)</f>
        <v>0</v>
      </c>
      <c r="N10" s="229"/>
      <c r="O10" s="221"/>
      <c r="P10" s="222"/>
      <c r="Q10" s="113">
        <v>2</v>
      </c>
      <c r="R10" s="114" t="s">
        <v>232</v>
      </c>
      <c r="S10" s="115" t="str">
        <f>IF(OR(T10="Preventivo",T10="Detectivo"),"Probabilidad",IF(T10="Correctivo","Impacto",""))</f>
        <v>Probabilidad</v>
      </c>
      <c r="T10" s="116" t="s">
        <v>13</v>
      </c>
      <c r="U10" s="116" t="s">
        <v>8</v>
      </c>
      <c r="V10" s="117" t="str">
        <f>IF(AND(T10="Preventivo",U10="Automático"),"50%",IF(AND(T10="Preventivo",U10="Manual"),"40%",IF(AND(T10="Detectivo",U10="Automático"),"40%",IF(AND(T10="Detectivo",U10="Manual"),"30%",IF(AND(T10="Correctivo",U10="Automático"),"35%",IF(AND(T10="Correctivo",U10="Manual"),"25%",""))))))</f>
        <v>40%</v>
      </c>
      <c r="W10" s="116" t="s">
        <v>18</v>
      </c>
      <c r="X10" s="116" t="s">
        <v>21</v>
      </c>
      <c r="Y10" s="116" t="s">
        <v>115</v>
      </c>
      <c r="Z10" s="118">
        <f>IFERROR(IF(AND(S9="Probabilidad",S10="Probabilidad"),(AB9-(+AB9*V10)),IF(S10="Probabilidad",(K9-(+K9*V10)),IF(S10="Impacto",AB9,""))),"")</f>
        <v>0.42</v>
      </c>
      <c r="AA10" s="119" t="str">
        <f t="shared" ref="AA10:AA14" si="0">IFERROR(IF(Z10="","",IF(Z10&lt;=0.2,"Muy Baja",IF(Z10&lt;=0.4,"Baja",IF(Z10&lt;=0.6,"Media",IF(Z10&lt;=0.8,"Alta","Muy Alta"))))),"")</f>
        <v>Media</v>
      </c>
      <c r="AB10" s="117">
        <f t="shared" ref="AB10:AB14" si="1">+Z10</f>
        <v>0.42</v>
      </c>
      <c r="AC10" s="119" t="str">
        <f t="shared" ref="AC10:AC14" ca="1" si="2">IFERROR(IF(AD10="","",IF(AD10&lt;=0.2,"Leve",IF(AD10&lt;=0.4,"Menor",IF(AD10&lt;=0.6,"Moderado",IF(AD10&lt;=0.8,"Mayor","Catastrófico"))))),"")</f>
        <v>Mayor</v>
      </c>
      <c r="AD10" s="117">
        <f ca="1">IFERROR(IF(AND(S9="Impacto",S10="Impacto"),(AD9-(+AD9*V10)),IF(S10="Impacto",($O$9-(+$O$9*V10)),IF(S10="Probabilidad",AD9,""))),"")</f>
        <v>0.8</v>
      </c>
      <c r="AE10" s="120" t="str">
        <f t="shared" ref="AE10:AE14" ca="1"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Alto</v>
      </c>
      <c r="AF10" s="116" t="s">
        <v>130</v>
      </c>
      <c r="AG10" s="121" t="s">
        <v>235</v>
      </c>
      <c r="AH10" s="145" t="s">
        <v>250</v>
      </c>
      <c r="AI10" s="123">
        <v>44423</v>
      </c>
      <c r="AJ10" s="123">
        <v>44377</v>
      </c>
      <c r="AK10" s="121" t="s">
        <v>251</v>
      </c>
      <c r="AL10" s="122" t="s">
        <v>39</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ht="88.5" customHeight="1" x14ac:dyDescent="0.3">
      <c r="A11" s="223"/>
      <c r="B11" s="219"/>
      <c r="C11" s="219"/>
      <c r="D11" s="231"/>
      <c r="E11" s="213"/>
      <c r="F11" s="213"/>
      <c r="G11" s="226"/>
      <c r="H11" s="216"/>
      <c r="I11" s="228"/>
      <c r="J11" s="229"/>
      <c r="K11" s="221"/>
      <c r="L11" s="240"/>
      <c r="M11" s="221">
        <f ca="1">IF(NOT(ISERROR(MATCH(L11,_xlfn.ANCHORARRAY(#REF!),0))),#REF!&amp;"Por favor no seleccionar los criterios de impacto",L11)</f>
        <v>0</v>
      </c>
      <c r="N11" s="229"/>
      <c r="O11" s="221"/>
      <c r="P11" s="222"/>
      <c r="Q11" s="113">
        <v>3</v>
      </c>
      <c r="R11" s="126" t="s">
        <v>230</v>
      </c>
      <c r="S11" s="115" t="str">
        <f t="shared" ref="S11:S13" si="4">IF(OR(T11="Preventivo",T11="Detectivo"),"Probabilidad",IF(T11="Correctivo","Impacto",""))</f>
        <v>Probabilidad</v>
      </c>
      <c r="T11" s="116" t="s">
        <v>14</v>
      </c>
      <c r="U11" s="116" t="s">
        <v>8</v>
      </c>
      <c r="V11" s="117" t="str">
        <f t="shared" ref="V11:V12" si="5">IF(AND(T11="Preventivo",U11="Automático"),"50%",IF(AND(T11="Preventivo",U11="Manual"),"40%",IF(AND(T11="Detectivo",U11="Automático"),"40%",IF(AND(T11="Detectivo",U11="Manual"),"30%",IF(AND(T11="Correctivo",U11="Automático"),"35%",IF(AND(T11="Correctivo",U11="Manual"),"25%",""))))))</f>
        <v>30%</v>
      </c>
      <c r="W11" s="116" t="s">
        <v>18</v>
      </c>
      <c r="X11" s="116" t="s">
        <v>21</v>
      </c>
      <c r="Y11" s="116" t="s">
        <v>115</v>
      </c>
      <c r="Z11" s="118">
        <f t="shared" ref="Z11:Z12" si="6">IFERROR(IF(AND(S10="Probabilidad",S11="Probabilidad"),(AB10-(+AB10*V11)),IF(S11="Probabilidad",(K10-(+K10*V11)),IF(S11="Impacto",AB10,""))),"")</f>
        <v>0.29399999999999998</v>
      </c>
      <c r="AA11" s="119" t="str">
        <f t="shared" ref="AA11:AA12" si="7">IFERROR(IF(Z11="","",IF(Z11&lt;=0.2,"Muy Baja",IF(Z11&lt;=0.4,"Baja",IF(Z11&lt;=0.6,"Media",IF(Z11&lt;=0.8,"Alta","Muy Alta"))))),"")</f>
        <v>Baja</v>
      </c>
      <c r="AB11" s="117">
        <f t="shared" ref="AB11:AB12" si="8">+Z11</f>
        <v>0.29399999999999998</v>
      </c>
      <c r="AC11" s="119" t="str">
        <f t="shared" ref="AC11:AC12" ca="1" si="9">IFERROR(IF(AD11="","",IF(AD11&lt;=0.2,"Leve",IF(AD11&lt;=0.4,"Menor",IF(AD11&lt;=0.6,"Moderado",IF(AD11&lt;=0.8,"Mayor","Catastrófico"))))),"")</f>
        <v>Mayor</v>
      </c>
      <c r="AD11" s="117">
        <f t="shared" ref="AD11:AD12" ca="1" si="10">IFERROR(IF(AND(S10="Impacto",S11="Impacto"),(AD10-(+AD10*V11)),IF(S11="Impacto",($O$9-(+$O$9*V11)),IF(S11="Probabilidad",AD10,""))),"")</f>
        <v>0.8</v>
      </c>
      <c r="AE11" s="120" t="str">
        <f t="shared" ref="AE11:AE12" ca="1" si="11">IFERROR(IF(OR(AND(AA11="Muy Baja",AC11="Leve"),AND(AA11="Muy Baja",AC11="Menor"),AND(AA11="Baja",AC11="Leve")),"Bajo",IF(OR(AND(AA11="Muy baja",AC11="Moderado"),AND(AA11="Baja",AC11="Menor"),AND(AA11="Baja",AC11="Moderado"),AND(AA11="Media",AC11="Leve"),AND(AA11="Media",AC11="Menor"),AND(AA11="Media",AC11="Moderado"),AND(AA11="Alta",AC11="Leve"),AND(AA11="Alta",AC11="Menor")),"Moderado",IF(OR(AND(AA11="Muy Baja",AC11="Mayor"),AND(AA11="Baja",AC11="Mayor"),AND(AA11="Media",AC11="Mayor"),AND(AA11="Alta",AC11="Moderado"),AND(AA11="Alta",AC11="Mayor"),AND(AA11="Muy Alta",AC11="Leve"),AND(AA11="Muy Alta",AC11="Menor"),AND(AA11="Muy Alta",AC11="Moderado"),AND(AA11="Muy Alta",AC11="Mayor")),"Alto",IF(OR(AND(AA11="Muy Baja",AC11="Catastrófico"),AND(AA11="Baja",AC11="Catastrófico"),AND(AA11="Media",AC11="Catastrófico"),AND(AA11="Alta",AC11="Catastrófico"),AND(AA11="Muy Alta",AC11="Catastrófico")),"Extremo","")))),"")</f>
        <v>Alto</v>
      </c>
      <c r="AF11" s="116" t="s">
        <v>130</v>
      </c>
      <c r="AG11" s="121" t="s">
        <v>252</v>
      </c>
      <c r="AH11" s="139" t="s">
        <v>221</v>
      </c>
      <c r="AI11" s="123">
        <v>44423</v>
      </c>
      <c r="AJ11" s="123">
        <v>44560</v>
      </c>
      <c r="AK11" s="121" t="s">
        <v>253</v>
      </c>
      <c r="AL11" s="158" t="s">
        <v>40</v>
      </c>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ht="30" customHeight="1" x14ac:dyDescent="0.3">
      <c r="A12" s="223"/>
      <c r="B12" s="219"/>
      <c r="C12" s="219"/>
      <c r="D12" s="231"/>
      <c r="E12" s="213"/>
      <c r="F12" s="213"/>
      <c r="G12" s="226"/>
      <c r="H12" s="216"/>
      <c r="I12" s="228"/>
      <c r="J12" s="229"/>
      <c r="K12" s="221"/>
      <c r="L12" s="240"/>
      <c r="M12" s="221">
        <f ca="1">IF(NOT(ISERROR(MATCH(L12,_xlfn.ANCHORARRAY(#REF!),0))),#REF!&amp;"Por favor no seleccionar los criterios de impacto",L12)</f>
        <v>0</v>
      </c>
      <c r="N12" s="229"/>
      <c r="O12" s="221"/>
      <c r="P12" s="222"/>
      <c r="Q12" s="113">
        <v>4</v>
      </c>
      <c r="R12" s="114" t="s">
        <v>229</v>
      </c>
      <c r="S12" s="115" t="str">
        <f t="shared" si="4"/>
        <v>Impacto</v>
      </c>
      <c r="T12" s="116" t="s">
        <v>15</v>
      </c>
      <c r="U12" s="116" t="s">
        <v>8</v>
      </c>
      <c r="V12" s="117" t="str">
        <f t="shared" si="5"/>
        <v>25%</v>
      </c>
      <c r="W12" s="116" t="s">
        <v>18</v>
      </c>
      <c r="X12" s="116" t="s">
        <v>21</v>
      </c>
      <c r="Y12" s="116" t="s">
        <v>115</v>
      </c>
      <c r="Z12" s="118">
        <f t="shared" si="6"/>
        <v>0.29399999999999998</v>
      </c>
      <c r="AA12" s="119" t="str">
        <f t="shared" si="7"/>
        <v>Baja</v>
      </c>
      <c r="AB12" s="117">
        <f t="shared" si="8"/>
        <v>0.29399999999999998</v>
      </c>
      <c r="AC12" s="119" t="str">
        <f t="shared" ca="1" si="9"/>
        <v>Moderado</v>
      </c>
      <c r="AD12" s="117">
        <f t="shared" ca="1" si="10"/>
        <v>0.60000000000000009</v>
      </c>
      <c r="AE12" s="120" t="str">
        <f t="shared" ca="1" si="11"/>
        <v>Moderado</v>
      </c>
      <c r="AF12" s="116" t="s">
        <v>130</v>
      </c>
      <c r="AG12" s="121" t="s">
        <v>236</v>
      </c>
      <c r="AH12" s="157" t="s">
        <v>221</v>
      </c>
      <c r="AI12" s="123">
        <v>44424</v>
      </c>
      <c r="AJ12" s="123">
        <v>44926</v>
      </c>
      <c r="AK12" s="121" t="s">
        <v>254</v>
      </c>
      <c r="AL12" s="158" t="s">
        <v>40</v>
      </c>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ht="30" customHeight="1" x14ac:dyDescent="0.3">
      <c r="A13" s="223"/>
      <c r="B13" s="219"/>
      <c r="C13" s="219"/>
      <c r="D13" s="231"/>
      <c r="E13" s="213"/>
      <c r="F13" s="213"/>
      <c r="G13" s="226"/>
      <c r="H13" s="216"/>
      <c r="I13" s="228"/>
      <c r="J13" s="229"/>
      <c r="K13" s="221"/>
      <c r="L13" s="240"/>
      <c r="M13" s="221">
        <f ca="1">IF(NOT(ISERROR(MATCH(L13,_xlfn.ANCHORARRAY(#REF!),0))),#REF!&amp;"Por favor no seleccionar los criterios de impacto",L13)</f>
        <v>0</v>
      </c>
      <c r="N13" s="229"/>
      <c r="O13" s="221"/>
      <c r="P13" s="222"/>
      <c r="Q13" s="113">
        <v>5</v>
      </c>
      <c r="R13" s="110" t="s">
        <v>234</v>
      </c>
      <c r="S13" s="115" t="str">
        <f t="shared" si="4"/>
        <v>Impacto</v>
      </c>
      <c r="T13" s="116" t="s">
        <v>15</v>
      </c>
      <c r="U13" s="116" t="s">
        <v>8</v>
      </c>
      <c r="V13" s="117" t="str">
        <f t="shared" ref="V13" si="12">IF(AND(T13="Preventivo",U13="Automático"),"50%",IF(AND(T13="Preventivo",U13="Manual"),"40%",IF(AND(T13="Detectivo",U13="Automático"),"40%",IF(AND(T13="Detectivo",U13="Manual"),"30%",IF(AND(T13="Correctivo",U13="Automático"),"35%",IF(AND(T13="Correctivo",U13="Manual"),"25%",""))))))</f>
        <v>25%</v>
      </c>
      <c r="W13" s="116" t="s">
        <v>18</v>
      </c>
      <c r="X13" s="116" t="s">
        <v>21</v>
      </c>
      <c r="Y13" s="116" t="s">
        <v>115</v>
      </c>
      <c r="Z13" s="118">
        <f t="shared" ref="Z13" si="13">IFERROR(IF(AND(S12="Probabilidad",S13="Probabilidad"),(AB12-(+AB12*V13)),IF(S13="Probabilidad",(K12-(+K12*V13)),IF(S13="Impacto",AB12,""))),"")</f>
        <v>0.29399999999999998</v>
      </c>
      <c r="AA13" s="119" t="str">
        <f t="shared" ref="AA13" si="14">IFERROR(IF(Z13="","",IF(Z13&lt;=0.2,"Muy Baja",IF(Z13&lt;=0.4,"Baja",IF(Z13&lt;=0.6,"Media",IF(Z13&lt;=0.8,"Alta","Muy Alta"))))),"")</f>
        <v>Baja</v>
      </c>
      <c r="AB13" s="117">
        <f t="shared" ref="AB13" si="15">+Z13</f>
        <v>0.29399999999999998</v>
      </c>
      <c r="AC13" s="119" t="str">
        <f t="shared" ref="AC13" ca="1" si="16">IFERROR(IF(AD13="","",IF(AD13&lt;=0.2,"Leve",IF(AD13&lt;=0.4,"Menor",IF(AD13&lt;=0.6,"Moderado",IF(AD13&lt;=0.8,"Mayor","Catastrófico"))))),"")</f>
        <v>Moderado</v>
      </c>
      <c r="AD13" s="117">
        <f t="shared" ref="AD13" ca="1" si="17">IFERROR(IF(AND(S12="Impacto",S13="Impacto"),(AD12-(+AD12*V13)),IF(S13="Impacto",($O$9-(+$O$9*V13)),IF(S13="Probabilidad",AD12,""))),"")</f>
        <v>0.45000000000000007</v>
      </c>
      <c r="AE13" s="120" t="str">
        <f t="shared" ref="AE13" ca="1" si="18">IFERROR(IF(OR(AND(AA13="Muy Baja",AC13="Leve"),AND(AA13="Muy Baja",AC13="Menor"),AND(AA13="Baja",AC13="Leve")),"Bajo",IF(OR(AND(AA13="Muy baja",AC13="Moderado"),AND(AA13="Baja",AC13="Menor"),AND(AA13="Baja",AC13="Moderado"),AND(AA13="Media",AC13="Leve"),AND(AA13="Media",AC13="Menor"),AND(AA13="Media",AC13="Moderado"),AND(AA13="Alta",AC13="Leve"),AND(AA13="Alta",AC13="Menor")),"Moderado",IF(OR(AND(AA13="Muy Baja",AC13="Mayor"),AND(AA13="Baja",AC13="Mayor"),AND(AA13="Media",AC13="Mayor"),AND(AA13="Alta",AC13="Moderado"),AND(AA13="Alta",AC13="Mayor"),AND(AA13="Muy Alta",AC13="Leve"),AND(AA13="Muy Alta",AC13="Menor"),AND(AA13="Muy Alta",AC13="Moderado"),AND(AA13="Muy Alta",AC13="Mayor")),"Alto",IF(OR(AND(AA13="Muy Baja",AC13="Catastrófico"),AND(AA13="Baja",AC13="Catastrófico"),AND(AA13="Media",AC13="Catastrófico"),AND(AA13="Alta",AC13="Catastrófico"),AND(AA13="Muy Alta",AC13="Catastrófico")),"Extremo","")))),"")</f>
        <v>Moderado</v>
      </c>
      <c r="AF13" s="116" t="s">
        <v>130</v>
      </c>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158.25" customHeight="1" x14ac:dyDescent="0.3">
      <c r="A14" s="223"/>
      <c r="B14" s="220"/>
      <c r="C14" s="220"/>
      <c r="D14" s="232"/>
      <c r="E14" s="214"/>
      <c r="F14" s="214"/>
      <c r="G14" s="226"/>
      <c r="H14" s="217"/>
      <c r="I14" s="228"/>
      <c r="J14" s="229"/>
      <c r="K14" s="221"/>
      <c r="L14" s="240"/>
      <c r="M14" s="221">
        <f ca="1">IF(NOT(ISERROR(MATCH(L14,_xlfn.ANCHORARRAY(#REF!),0))),#REF!&amp;"Por favor no seleccionar los criterios de impacto",L14)</f>
        <v>0</v>
      </c>
      <c r="N14" s="229"/>
      <c r="O14" s="221"/>
      <c r="P14" s="222"/>
      <c r="Q14" s="113">
        <v>6</v>
      </c>
      <c r="R14" s="114"/>
      <c r="S14" s="115" t="str">
        <f t="shared" ref="S14" si="19">IF(OR(T14="Preventivo",T14="Detectivo"),"Probabilidad",IF(T14="Correctivo","Impacto",""))</f>
        <v/>
      </c>
      <c r="T14" s="116"/>
      <c r="U14" s="116"/>
      <c r="V14" s="117" t="str">
        <f t="shared" ref="V14" si="20">IF(AND(T14="Preventivo",U14="Automático"),"50%",IF(AND(T14="Preventivo",U14="Manual"),"40%",IF(AND(T14="Detectivo",U14="Automático"),"40%",IF(AND(T14="Detectivo",U14="Manual"),"30%",IF(AND(T14="Correctivo",U14="Automático"),"35%",IF(AND(T14="Correctivo",U14="Manual"),"25%",""))))))</f>
        <v/>
      </c>
      <c r="W14" s="116"/>
      <c r="X14" s="116"/>
      <c r="Y14" s="116"/>
      <c r="Z14" s="118" t="str">
        <f t="shared" ref="Z14" si="21">IFERROR(IF(AND(S13="Probabilidad",S14="Probabilidad"),(AB13-(+AB13*V14)),IF(AND(S13="Impacto",S14="Probabilidad"),(AB12-(+AB12*V14)),IF(S14="Impacto",AB13,""))),"")</f>
        <v/>
      </c>
      <c r="AA14" s="119" t="str">
        <f t="shared" si="0"/>
        <v/>
      </c>
      <c r="AB14" s="117" t="str">
        <f t="shared" si="1"/>
        <v/>
      </c>
      <c r="AC14" s="119" t="str">
        <f t="shared" si="2"/>
        <v/>
      </c>
      <c r="AD14" s="117" t="str">
        <f t="shared" ref="AD14" si="22">IFERROR(IF(AND(S13="Impacto",S14="Impacto"),(AD13-(+AD13*V14)),IF(AND(S13="Probabilidad",S14="Impacto"),(AD12-(+AD12*V14)),IF(S14="Probabilidad",AD13,""))),"")</f>
        <v/>
      </c>
      <c r="AE14" s="120" t="str">
        <f t="shared" si="3"/>
        <v/>
      </c>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s="125" customFormat="1" ht="30" customHeight="1" x14ac:dyDescent="0.25">
      <c r="A15" s="223">
        <v>1</v>
      </c>
      <c r="B15" s="218"/>
      <c r="C15" s="218" t="s">
        <v>237</v>
      </c>
      <c r="D15" s="230" t="s">
        <v>240</v>
      </c>
      <c r="E15" s="212" t="s">
        <v>239</v>
      </c>
      <c r="F15" s="233" t="s">
        <v>241</v>
      </c>
      <c r="G15" s="226" t="s">
        <v>211</v>
      </c>
      <c r="H15" s="215" t="s">
        <v>213</v>
      </c>
      <c r="I15" s="228">
        <v>20</v>
      </c>
      <c r="J15" s="229" t="str">
        <f>IF(I15&lt;=0,"",IF(I15&lt;=2,"Muy Baja",IF(I15&lt;=24,"Baja",IF(I15&lt;=500,"Media",IF(I15&lt;=5000,"Alta","Muy Alta")))))</f>
        <v>Baja</v>
      </c>
      <c r="K15" s="221">
        <f>IF(J15="","",IF(J15="Muy Baja",0.2,IF(J15="Baja",0.4,IF(J15="Media",0.6,IF(J15="Alta",0.8,IF(J15="Muy Alta",1,))))))</f>
        <v>0.4</v>
      </c>
      <c r="L15" s="240" t="s">
        <v>143</v>
      </c>
      <c r="M15" s="221" t="str">
        <f ca="1">IF(NOT(ISERROR(MATCH(L15,'Tabla Impacto'!$B$221:$B$223,0))),'Tabla Impacto'!$F$223&amp;"Por favor no seleccionar los criterios de impacto(Afectación Económica o presupuestal y Pérdida Reputacional)",L15)</f>
        <v xml:space="preserve">     Entre 10 y 50 SMLMV </v>
      </c>
      <c r="N15" s="229" t="str">
        <f ca="1">IF(OR(M15='Tabla Impacto'!$C$11,M15='Tabla Impacto'!$D$11),"Leve",IF(OR(M15='Tabla Impacto'!$C$12,M15='Tabla Impacto'!$D$12),"Menor",IF(OR(M15='Tabla Impacto'!$C$13,M15='Tabla Impacto'!$D$13),"Moderado",IF(OR(M15='Tabla Impacto'!$C$14,M15='Tabla Impacto'!$D$14),"Mayor",IF(OR(M15='Tabla Impacto'!$C$15,M15='Tabla Impacto'!$D$15),"Catastrófico","")))))</f>
        <v>Menor</v>
      </c>
      <c r="O15" s="221">
        <f ca="1">IF(N15="","",IF(N15="Leve",0.2,IF(N15="Menor",0.4,IF(N15="Moderado",0.6,IF(N15="Mayor",0.8,IF(N15="Catastrófico",1,))))))</f>
        <v>0.4</v>
      </c>
      <c r="P15" s="222" t="s">
        <v>77</v>
      </c>
      <c r="Q15" s="146">
        <v>1</v>
      </c>
      <c r="R15" s="114" t="s">
        <v>214</v>
      </c>
      <c r="S15" s="115" t="str">
        <f>IF(OR(T15="Preventivo",T15="Detectivo"),"Probabilidad",IF(T15="Correctivo","Impacto",""))</f>
        <v>Impacto</v>
      </c>
      <c r="T15" s="116" t="s">
        <v>15</v>
      </c>
      <c r="U15" s="116" t="s">
        <v>8</v>
      </c>
      <c r="V15" s="117" t="str">
        <f>IF(AND(T15="Preventivo",U15="Automático"),"50%",IF(AND(T15="Preventivo",U15="Manual"),"40%",IF(AND(T15="Detectivo",U15="Automático"),"40%",IF(AND(T15="Detectivo",U15="Manual"),"30%",IF(AND(T15="Correctivo",U15="Automático"),"35%",IF(AND(T15="Correctivo",U15="Manual"),"25%",""))))))</f>
        <v>25%</v>
      </c>
      <c r="W15" s="116" t="s">
        <v>19</v>
      </c>
      <c r="X15" s="116" t="s">
        <v>21</v>
      </c>
      <c r="Y15" s="116" t="s">
        <v>115</v>
      </c>
      <c r="Z15" s="118">
        <f>IFERROR(IF(S15="Probabilidad",(K15-(+K15*V15)),IF(S15="Impacto",K15,"")),"")</f>
        <v>0.4</v>
      </c>
      <c r="AA15" s="119" t="str">
        <f>IFERROR(IF(Z15="","",IF(Z15&lt;=0.2,"Muy Baja",IF(Z15&lt;=0.4,"Baja",IF(Z15&lt;=0.6,"Media",IF(Z15&lt;=0.8,"Alta","Muy Alta"))))),"")</f>
        <v>Baja</v>
      </c>
      <c r="AB15" s="117">
        <f>+Z15</f>
        <v>0.4</v>
      </c>
      <c r="AC15" s="119" t="str">
        <f ca="1">IFERROR(IF(AD15="","",IF(AD15&lt;=0.2,"Leve",IF(AD15&lt;=0.4,"Menor",IF(AD15&lt;=0.6,"Moderado",IF(AD15&lt;=0.8,"Mayor","Catastrófico"))))),"")</f>
        <v>Menor</v>
      </c>
      <c r="AD15" s="117">
        <f ca="1">IFERROR(IF(S15="Impacto",(O15-(+O15*V15)),IF(S15="Probabilidad",O15,"")),"")</f>
        <v>0.30000000000000004</v>
      </c>
      <c r="AE15" s="120" t="str">
        <f ca="1">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116" t="s">
        <v>130</v>
      </c>
      <c r="AG15" s="140" t="s">
        <v>216</v>
      </c>
      <c r="AH15" s="147" t="s">
        <v>210</v>
      </c>
      <c r="AI15" s="123">
        <v>44423</v>
      </c>
      <c r="AJ15" s="123">
        <v>44560</v>
      </c>
      <c r="AK15" s="147" t="s">
        <v>255</v>
      </c>
      <c r="AL15" s="148" t="s">
        <v>40</v>
      </c>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row>
    <row r="16" spans="1:70" ht="30" customHeight="1" x14ac:dyDescent="0.3">
      <c r="A16" s="223"/>
      <c r="B16" s="219"/>
      <c r="C16" s="219"/>
      <c r="D16" s="231"/>
      <c r="E16" s="213"/>
      <c r="F16" s="233"/>
      <c r="G16" s="226"/>
      <c r="H16" s="216"/>
      <c r="I16" s="228"/>
      <c r="J16" s="229"/>
      <c r="K16" s="221"/>
      <c r="L16" s="240"/>
      <c r="M16" s="221">
        <f ca="1">IF(NOT(ISERROR(MATCH(L16,_xlfn.ANCHORARRAY(#REF!),0))),#REF!&amp;"Por favor no seleccionar los criterios de impacto",L16)</f>
        <v>0</v>
      </c>
      <c r="N16" s="229"/>
      <c r="O16" s="221"/>
      <c r="P16" s="222"/>
      <c r="Q16" s="146">
        <v>2</v>
      </c>
      <c r="R16" s="114" t="s">
        <v>215</v>
      </c>
      <c r="S16" s="115" t="str">
        <f>IF(OR(T16="Preventivo",T16="Detectivo"),"Probabilidad",IF(T16="Correctivo","Impacto",""))</f>
        <v>Probabilidad</v>
      </c>
      <c r="T16" s="116" t="s">
        <v>13</v>
      </c>
      <c r="U16" s="116" t="s">
        <v>8</v>
      </c>
      <c r="V16" s="117" t="str">
        <f>IF(AND(T16="Preventivo",U16="Automático"),"50%",IF(AND(T16="Preventivo",U16="Manual"),"40%",IF(AND(T16="Detectivo",U16="Automático"),"40%",IF(AND(T16="Detectivo",U16="Manual"),"30%",IF(AND(T16="Correctivo",U16="Automático"),"35%",IF(AND(T16="Correctivo",U16="Manual"),"25%",""))))))</f>
        <v>40%</v>
      </c>
      <c r="W16" s="116" t="s">
        <v>19</v>
      </c>
      <c r="X16" s="116" t="s">
        <v>21</v>
      </c>
      <c r="Y16" s="116" t="s">
        <v>115</v>
      </c>
      <c r="Z16" s="118">
        <f>IFERROR(IF(AND(S15="Probabilidad",S16="Probabilidad"),(AB15-(+AB15*V16)),IF(S16="Probabilidad",(K15-(+K15*V16)),IF(S16="Impacto",AB15,""))),"")</f>
        <v>0.24</v>
      </c>
      <c r="AA16" s="119" t="str">
        <f t="shared" ref="AA16:AA20" si="23">IFERROR(IF(Z16="","",IF(Z16&lt;=0.2,"Muy Baja",IF(Z16&lt;=0.4,"Baja",IF(Z16&lt;=0.6,"Media",IF(Z16&lt;=0.8,"Alta","Muy Alta"))))),"")</f>
        <v>Baja</v>
      </c>
      <c r="AB16" s="117">
        <f t="shared" ref="AB16:AB20" si="24">+Z16</f>
        <v>0.24</v>
      </c>
      <c r="AC16" s="119" t="str">
        <f t="shared" ref="AC16:AC20" ca="1" si="25">IFERROR(IF(AD16="","",IF(AD16&lt;=0.2,"Leve",IF(AD16&lt;=0.4,"Menor",IF(AD16&lt;=0.6,"Moderado",IF(AD16&lt;=0.8,"Mayor","Catastrófico"))))),"")</f>
        <v>Menor</v>
      </c>
      <c r="AD16" s="117">
        <f ca="1">IFERROR(IF(AND(S15="Impacto",S16="Impacto"),(AD15-(+AD15*V16)),IF(S16="Impacto",($O$9-(+$O$9*V16)),IF(S16="Probabilidad",AD15,""))),"")</f>
        <v>0.30000000000000004</v>
      </c>
      <c r="AE16" s="120" t="str">
        <f t="shared" ref="AE16" ca="1" si="26">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Moderado</v>
      </c>
      <c r="AF16" s="116" t="s">
        <v>130</v>
      </c>
      <c r="AG16" s="140" t="s">
        <v>217</v>
      </c>
      <c r="AH16" s="147" t="s">
        <v>219</v>
      </c>
      <c r="AI16" s="123">
        <v>44423</v>
      </c>
      <c r="AJ16" s="123">
        <v>44560</v>
      </c>
      <c r="AK16" s="157" t="s">
        <v>256</v>
      </c>
      <c r="AL16" s="148" t="s">
        <v>39</v>
      </c>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30" customHeight="1" x14ac:dyDescent="0.3">
      <c r="A17" s="223"/>
      <c r="B17" s="219"/>
      <c r="C17" s="219"/>
      <c r="D17" s="231"/>
      <c r="E17" s="213"/>
      <c r="F17" s="233"/>
      <c r="G17" s="226"/>
      <c r="H17" s="216"/>
      <c r="I17" s="228"/>
      <c r="J17" s="229"/>
      <c r="K17" s="221"/>
      <c r="L17" s="240"/>
      <c r="M17" s="221">
        <f ca="1">IF(NOT(ISERROR(MATCH(L17,_xlfn.ANCHORARRAY(#REF!),0))),#REF!&amp;"Por favor no seleccionar los criterios de impacto",L17)</f>
        <v>0</v>
      </c>
      <c r="N17" s="229"/>
      <c r="O17" s="221"/>
      <c r="P17" s="222"/>
      <c r="Q17" s="146">
        <v>3</v>
      </c>
      <c r="R17" s="126" t="s">
        <v>218</v>
      </c>
      <c r="S17" s="115" t="s">
        <v>3</v>
      </c>
      <c r="T17" s="116" t="s">
        <v>15</v>
      </c>
      <c r="U17" s="116" t="s">
        <v>8</v>
      </c>
      <c r="V17" s="117" t="str">
        <f>IF(AND(T17="Preventivo",U17="Automático"),"50%",IF(AND(T17="Preventivo",U17="Manual"),"40%",IF(AND(T17="Detectivo",U17="Automático"),"40%",IF(AND(T17="Detectivo",U17="Manual"),"30%",IF(AND(T17="Correctivo",U17="Automático"),"35%",IF(AND(T17="Correctivo",U17="Manual"),"25%",""))))))</f>
        <v>25%</v>
      </c>
      <c r="W17" s="116" t="s">
        <v>19</v>
      </c>
      <c r="X17" s="116" t="s">
        <v>22</v>
      </c>
      <c r="Y17" s="116" t="s">
        <v>115</v>
      </c>
      <c r="Z17" s="118">
        <v>0.24</v>
      </c>
      <c r="AA17" s="119" t="str">
        <f t="shared" ref="AA17" si="27">IFERROR(IF(Z17="","",IF(Z17&lt;=0.2,"Muy Baja",IF(Z17&lt;=0.4,"Baja",IF(Z17&lt;=0.6,"Media",IF(Z17&lt;=0.8,"Alta","Muy Alta"))))),"")</f>
        <v>Baja</v>
      </c>
      <c r="AB17" s="117">
        <f t="shared" ref="AB17" si="28">+Z17</f>
        <v>0.24</v>
      </c>
      <c r="AC17" s="119" t="s">
        <v>80</v>
      </c>
      <c r="AD17" s="117">
        <v>0.30000000000000004</v>
      </c>
      <c r="AE17" s="120" t="str">
        <f t="shared" ref="AE17" si="29">IFERROR(IF(OR(AND(AA17="Muy Baja",AC17="Leve"),AND(AA17="Muy Baja",AC17="Menor"),AND(AA17="Baja",AC17="Leve")),"Bajo",IF(OR(AND(AA17="Muy baja",AC17="Moderado"),AND(AA17="Baja",AC17="Menor"),AND(AA17="Baja",AC17="Moderado"),AND(AA17="Media",AC17="Leve"),AND(AA17="Media",AC17="Menor"),AND(AA17="Media",AC17="Moderado"),AND(AA17="Alta",AC17="Leve"),AND(AA17="Alta",AC17="Menor")),"Moderado",IF(OR(AND(AA17="Muy Baja",AC17="Mayor"),AND(AA17="Baja",AC17="Mayor"),AND(AA17="Media",AC17="Mayor"),AND(AA17="Alta",AC17="Moderado"),AND(AA17="Alta",AC17="Mayor"),AND(AA17="Muy Alta",AC17="Leve"),AND(AA17="Muy Alta",AC17="Menor"),AND(AA17="Muy Alta",AC17="Moderado"),AND(AA17="Muy Alta",AC17="Mayor")),"Alto",IF(OR(AND(AA17="Muy Baja",AC17="Catastrófico"),AND(AA17="Baja",AC17="Catastrófico"),AND(AA17="Media",AC17="Catastrófico"),AND(AA17="Alta",AC17="Catastrófico"),AND(AA17="Muy Alta",AC17="Catastrófico")),"Extremo","")))),"")</f>
        <v>Moderado</v>
      </c>
      <c r="AF17" s="116" t="s">
        <v>130</v>
      </c>
      <c r="AG17" s="147" t="s">
        <v>220</v>
      </c>
      <c r="AH17" s="152" t="s">
        <v>219</v>
      </c>
      <c r="AI17" s="123">
        <v>44423</v>
      </c>
      <c r="AJ17" s="123">
        <v>44560</v>
      </c>
      <c r="AK17" s="157" t="s">
        <v>257</v>
      </c>
      <c r="AL17" s="158" t="s">
        <v>39</v>
      </c>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30" customHeight="1" x14ac:dyDescent="0.3">
      <c r="A18" s="223"/>
      <c r="B18" s="219"/>
      <c r="C18" s="219"/>
      <c r="D18" s="231"/>
      <c r="E18" s="213"/>
      <c r="F18" s="233"/>
      <c r="G18" s="226"/>
      <c r="H18" s="216"/>
      <c r="I18" s="228"/>
      <c r="J18" s="229"/>
      <c r="K18" s="221"/>
      <c r="L18" s="240"/>
      <c r="M18" s="221">
        <f ca="1">IF(NOT(ISERROR(MATCH(L18,_xlfn.ANCHORARRAY(#REF!),0))),#REF!&amp;"Por favor no seleccionar los criterios de impacto",L18)</f>
        <v>0</v>
      </c>
      <c r="N18" s="229"/>
      <c r="O18" s="221"/>
      <c r="P18" s="222"/>
      <c r="Q18" s="146">
        <v>4</v>
      </c>
      <c r="R18" s="114"/>
      <c r="S18" s="115"/>
      <c r="T18" s="116"/>
      <c r="U18" s="116"/>
      <c r="V18" s="117"/>
      <c r="W18" s="116"/>
      <c r="X18" s="116"/>
      <c r="Y18" s="116"/>
      <c r="Z18" s="118" t="str">
        <f t="shared" ref="Z18:Z20" si="30">IFERROR(IF(AND(S17="Probabilidad",S18="Probabilidad"),(AB17-(+AB17*V18)),IF(AND(S17="Impacto",S18="Probabilidad"),(AB16-(+AB16*V18)),IF(S18="Impacto",AB17,""))),"")</f>
        <v/>
      </c>
      <c r="AA18" s="119" t="str">
        <f t="shared" si="23"/>
        <v/>
      </c>
      <c r="AB18" s="117" t="str">
        <f t="shared" si="24"/>
        <v/>
      </c>
      <c r="AC18" s="119" t="str">
        <f t="shared" si="25"/>
        <v/>
      </c>
      <c r="AD18" s="117" t="str">
        <f t="shared" ref="AD18:AD20" si="31">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47" t="s">
        <v>242</v>
      </c>
      <c r="AH18" s="153" t="s">
        <v>219</v>
      </c>
      <c r="AI18" s="123">
        <v>44423</v>
      </c>
      <c r="AJ18" s="123">
        <v>44560</v>
      </c>
      <c r="AK18" s="157" t="s">
        <v>258</v>
      </c>
      <c r="AL18" s="154" t="s">
        <v>40</v>
      </c>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30" customHeight="1" x14ac:dyDescent="0.3">
      <c r="A19" s="223"/>
      <c r="B19" s="219"/>
      <c r="C19" s="219"/>
      <c r="D19" s="231"/>
      <c r="E19" s="213"/>
      <c r="F19" s="233"/>
      <c r="G19" s="226"/>
      <c r="H19" s="216"/>
      <c r="I19" s="228"/>
      <c r="J19" s="229"/>
      <c r="K19" s="221"/>
      <c r="L19" s="240"/>
      <c r="M19" s="221">
        <f ca="1">IF(NOT(ISERROR(MATCH(L19,_xlfn.ANCHORARRAY(#REF!),0))),#REF!&amp;"Por favor no seleccionar los criterios de impacto",L19)</f>
        <v>0</v>
      </c>
      <c r="N19" s="229"/>
      <c r="O19" s="221"/>
      <c r="P19" s="222"/>
      <c r="Q19" s="146">
        <v>5</v>
      </c>
      <c r="R19" s="114"/>
      <c r="S19" s="115" t="str">
        <f t="shared" ref="S19:S20" si="32">IF(OR(T19="Preventivo",T19="Detectivo"),"Probabilidad",IF(T19="Correctivo","Impacto",""))</f>
        <v/>
      </c>
      <c r="T19" s="116"/>
      <c r="U19" s="116"/>
      <c r="V19" s="117" t="str">
        <f t="shared" ref="V19:V20" si="33">IF(AND(T19="Preventivo",U19="Automático"),"50%",IF(AND(T19="Preventivo",U19="Manual"),"40%",IF(AND(T19="Detectivo",U19="Automático"),"40%",IF(AND(T19="Detectivo",U19="Manual"),"30%",IF(AND(T19="Correctivo",U19="Automático"),"35%",IF(AND(T19="Correctivo",U19="Manual"),"25%",""))))))</f>
        <v/>
      </c>
      <c r="W19" s="116"/>
      <c r="X19" s="116"/>
      <c r="Y19" s="116"/>
      <c r="Z19" s="118" t="str">
        <f t="shared" si="30"/>
        <v/>
      </c>
      <c r="AA19" s="119" t="str">
        <f t="shared" si="23"/>
        <v/>
      </c>
      <c r="AB19" s="117" t="str">
        <f t="shared" si="24"/>
        <v/>
      </c>
      <c r="AC19" s="119" t="str">
        <f t="shared" si="25"/>
        <v/>
      </c>
      <c r="AD19" s="117" t="str">
        <f t="shared" si="31"/>
        <v/>
      </c>
      <c r="AE19" s="120" t="str">
        <f t="shared" ref="AE19:AE20" si="34">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47"/>
      <c r="AH19" s="148"/>
      <c r="AI19" s="123"/>
      <c r="AJ19" s="123"/>
      <c r="AK19" s="147"/>
      <c r="AL19" s="148"/>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44.25" customHeight="1" x14ac:dyDescent="0.3">
      <c r="A20" s="223"/>
      <c r="B20" s="220"/>
      <c r="C20" s="220"/>
      <c r="D20" s="232"/>
      <c r="E20" s="214"/>
      <c r="F20" s="233"/>
      <c r="G20" s="226"/>
      <c r="H20" s="217"/>
      <c r="I20" s="228"/>
      <c r="J20" s="229"/>
      <c r="K20" s="221"/>
      <c r="L20" s="240"/>
      <c r="M20" s="221">
        <f ca="1">IF(NOT(ISERROR(MATCH(L20,_xlfn.ANCHORARRAY(#REF!),0))),#REF!&amp;"Por favor no seleccionar los criterios de impacto",L20)</f>
        <v>0</v>
      </c>
      <c r="N20" s="229"/>
      <c r="O20" s="221"/>
      <c r="P20" s="222"/>
      <c r="Q20" s="146">
        <v>6</v>
      </c>
      <c r="R20" s="114"/>
      <c r="S20" s="115" t="str">
        <f t="shared" si="32"/>
        <v/>
      </c>
      <c r="T20" s="116"/>
      <c r="U20" s="116"/>
      <c r="V20" s="117" t="str">
        <f t="shared" si="33"/>
        <v/>
      </c>
      <c r="W20" s="116"/>
      <c r="X20" s="116"/>
      <c r="Y20" s="116"/>
      <c r="Z20" s="118" t="str">
        <f t="shared" si="30"/>
        <v/>
      </c>
      <c r="AA20" s="119" t="str">
        <f t="shared" si="23"/>
        <v/>
      </c>
      <c r="AB20" s="117" t="str">
        <f t="shared" si="24"/>
        <v/>
      </c>
      <c r="AC20" s="119" t="str">
        <f t="shared" si="25"/>
        <v/>
      </c>
      <c r="AD20" s="117" t="str">
        <f t="shared" si="31"/>
        <v/>
      </c>
      <c r="AE20" s="120" t="str">
        <f t="shared" si="34"/>
        <v/>
      </c>
      <c r="AF20" s="116"/>
      <c r="AG20" s="147"/>
      <c r="AH20" s="148"/>
      <c r="AI20" s="123"/>
      <c r="AJ20" s="123"/>
      <c r="AK20" s="147"/>
      <c r="AL20" s="148"/>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s="125" customFormat="1" ht="66" customHeight="1" x14ac:dyDescent="0.25">
      <c r="A21" s="223">
        <v>1</v>
      </c>
      <c r="B21" s="218"/>
      <c r="C21" s="218"/>
      <c r="D21" s="234" t="s">
        <v>244</v>
      </c>
      <c r="E21" s="234" t="s">
        <v>243</v>
      </c>
      <c r="F21" s="237" t="s">
        <v>245</v>
      </c>
      <c r="G21" s="237" t="s">
        <v>228</v>
      </c>
      <c r="H21" s="215" t="s">
        <v>213</v>
      </c>
      <c r="I21" s="228">
        <v>800</v>
      </c>
      <c r="J21" s="229" t="str">
        <f>IF(I21&lt;=0,"",IF(I21&lt;=2,"Muy Baja",IF(I21&lt;=24,"Baja",IF(I21&lt;=500,"Media",IF(I21&lt;=5000,"Alta","Muy Alta")))))</f>
        <v>Alta</v>
      </c>
      <c r="K21" s="221">
        <f>IF(J21="","",IF(J21="Muy Baja",0.2,IF(J21="Baja",0.4,IF(J21="Media",0.6,IF(J21="Alta",0.8,IF(J21="Muy Alta",1,))))))</f>
        <v>0.8</v>
      </c>
      <c r="L21" s="240" t="s">
        <v>144</v>
      </c>
      <c r="M21" s="221" t="str">
        <f ca="1">IF(NOT(ISERROR(MATCH(L21,'Tabla Impacto'!$B$221:$B$223,0))),'Tabla Impacto'!$F$223&amp;"Por favor no seleccionar los criterios de impacto(Afectación Económica o presupuestal y Pérdida Reputacional)",L21)</f>
        <v xml:space="preserve">     Entre 100 y 500 SMLMV </v>
      </c>
      <c r="N21" s="229" t="str">
        <f ca="1">IF(OR(M21='Tabla Impacto'!$C$11,M21='Tabla Impacto'!$D$11),"Leve",IF(OR(M21='Tabla Impacto'!$C$12,M21='Tabla Impacto'!$D$12),"Menor",IF(OR(M21='Tabla Impacto'!$C$13,M21='Tabla Impacto'!$D$13),"Moderado",IF(OR(M21='Tabla Impacto'!$C$14,M21='Tabla Impacto'!$D$14),"Mayor",IF(OR(M21='Tabla Impacto'!$C$15,M21='Tabla Impacto'!$D$15),"Catastrófico","")))))</f>
        <v>Mayor</v>
      </c>
      <c r="O21" s="221">
        <f ca="1">IF(N21="","",IF(N21="Leve",0.2,IF(N21="Menor",0.4,IF(N21="Moderado",0.6,IF(N21="Mayor",0.8,IF(N21="Catastrófico",1,))))))</f>
        <v>0.8</v>
      </c>
      <c r="P21" s="222" t="s">
        <v>77</v>
      </c>
      <c r="Q21" s="146">
        <v>1</v>
      </c>
      <c r="R21" s="114" t="s">
        <v>246</v>
      </c>
      <c r="S21" s="115" t="str">
        <f>IF(OR(T21="Preventivo",T21="Detectivo"),"Probabilidad",IF(T21="Correctivo","Impacto",""))</f>
        <v>Probabilidad</v>
      </c>
      <c r="T21" s="116" t="s">
        <v>13</v>
      </c>
      <c r="U21" s="116" t="s">
        <v>8</v>
      </c>
      <c r="V21" s="117" t="str">
        <f>IF(AND(T21="Preventivo",U21="Automático"),"50%",IF(AND(T21="Preventivo",U21="Manual"),"40%",IF(AND(T21="Detectivo",U21="Automático"),"40%",IF(AND(T21="Detectivo",U21="Manual"),"30%",IF(AND(T21="Correctivo",U21="Automático"),"35%",IF(AND(T21="Correctivo",U21="Manual"),"25%",""))))))</f>
        <v>40%</v>
      </c>
      <c r="W21" s="116" t="s">
        <v>19</v>
      </c>
      <c r="X21" s="116" t="s">
        <v>21</v>
      </c>
      <c r="Y21" s="116" t="s">
        <v>115</v>
      </c>
      <c r="Z21" s="118">
        <f>IFERROR(IF(S21="Probabilidad",(K21-(+K21*V21)),IF(S21="Impacto",K21,"")),"")</f>
        <v>0.48</v>
      </c>
      <c r="AA21" s="119" t="str">
        <f>IFERROR(IF(Z21="","",IF(Z21&lt;=0.2,"Muy Baja",IF(Z21&lt;=0.4,"Baja",IF(Z21&lt;=0.6,"Media",IF(Z21&lt;=0.8,"Alta","Muy Alta"))))),"")</f>
        <v>Media</v>
      </c>
      <c r="AB21" s="117">
        <f>+Z21</f>
        <v>0.48</v>
      </c>
      <c r="AC21" s="119" t="str">
        <f ca="1">IFERROR(IF(AD21="","",IF(AD21&lt;=0.2,"Leve",IF(AD21&lt;=0.4,"Menor",IF(AD21&lt;=0.6,"Moderado",IF(AD21&lt;=0.8,"Mayor","Catastrófico"))))),"")</f>
        <v>Mayor</v>
      </c>
      <c r="AD21" s="117">
        <f ca="1">IFERROR(IF(S21="Impacto",(O21-(+O21*V21)),IF(S21="Probabilidad",O21,"")),"")</f>
        <v>0.8</v>
      </c>
      <c r="AE21" s="120" t="str">
        <f ca="1">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Alto</v>
      </c>
      <c r="AF21" s="116" t="s">
        <v>130</v>
      </c>
      <c r="AG21" s="140" t="s">
        <v>248</v>
      </c>
      <c r="AH21" s="147" t="s">
        <v>210</v>
      </c>
      <c r="AI21" s="123">
        <v>44423</v>
      </c>
      <c r="AJ21" s="123">
        <v>44925</v>
      </c>
      <c r="AK21" s="157" t="s">
        <v>258</v>
      </c>
      <c r="AL21" s="148" t="s">
        <v>40</v>
      </c>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row>
    <row r="22" spans="1:70" ht="45.75" customHeight="1" x14ac:dyDescent="0.3">
      <c r="A22" s="223"/>
      <c r="B22" s="219"/>
      <c r="C22" s="219"/>
      <c r="D22" s="235"/>
      <c r="E22" s="235"/>
      <c r="F22" s="238"/>
      <c r="G22" s="238"/>
      <c r="H22" s="216"/>
      <c r="I22" s="228"/>
      <c r="J22" s="229"/>
      <c r="K22" s="221"/>
      <c r="L22" s="240"/>
      <c r="M22" s="221">
        <f ca="1">IF(NOT(ISERROR(MATCH(L22,_xlfn.ANCHORARRAY(#REF!),0))),#REF!&amp;"Por favor no seleccionar los criterios de impacto",L22)</f>
        <v>0</v>
      </c>
      <c r="N22" s="229"/>
      <c r="O22" s="221"/>
      <c r="P22" s="222"/>
      <c r="Q22" s="146">
        <v>2</v>
      </c>
      <c r="R22" s="114" t="s">
        <v>247</v>
      </c>
      <c r="S22" s="115" t="str">
        <f>IF(OR(T22="Preventivo",T22="Detectivo"),"Probabilidad",IF(T22="Correctivo","Impacto",""))</f>
        <v>Probabilidad</v>
      </c>
      <c r="T22" s="116" t="s">
        <v>13</v>
      </c>
      <c r="U22" s="116" t="s">
        <v>8</v>
      </c>
      <c r="V22" s="117" t="str">
        <f>IF(AND(T22="Preventivo",U22="Automático"),"50%",IF(AND(T22="Preventivo",U22="Manual"),"40%",IF(AND(T22="Detectivo",U22="Automático"),"40%",IF(AND(T22="Detectivo",U22="Manual"),"30%",IF(AND(T22="Correctivo",U22="Automático"),"35%",IF(AND(T22="Correctivo",U22="Manual"),"25%",""))))))</f>
        <v>40%</v>
      </c>
      <c r="W22" s="116" t="s">
        <v>18</v>
      </c>
      <c r="X22" s="116" t="s">
        <v>21</v>
      </c>
      <c r="Y22" s="116" t="s">
        <v>115</v>
      </c>
      <c r="Z22" s="118">
        <f>IFERROR(IF(S22="Probabilidad",(K22-(+K22*V22)),IF(S22="Impacto",K22,"")),"")</f>
        <v>0</v>
      </c>
      <c r="AA22" s="119" t="str">
        <f>IFERROR(IF(Z22="","",IF(Z22&lt;=0.2,"Muy Baja",IF(Z22&lt;=0.4,"Baja",IF(Z22&lt;=0.6,"Media",IF(Z22&lt;=0.8,"Alta","Muy Alta"))))),"")</f>
        <v>Muy Baja</v>
      </c>
      <c r="AB22" s="117">
        <f>+Z22</f>
        <v>0</v>
      </c>
      <c r="AC22" s="119" t="str">
        <f>IFERROR(IF(AD22="","",IF(AD22&lt;=0.2,"Leve",IF(AD22&lt;=0.4,"Menor",IF(AD22&lt;=0.6,"Moderado",IF(AD22&lt;=0.8,"Mayor","Catastrófico"))))),"")</f>
        <v>Leve</v>
      </c>
      <c r="AD22" s="117">
        <f>IFERROR(IF(S22="Impacto",(O22-(+O22*V22)),IF(S22="Probabilidad",O22,"")),"")</f>
        <v>0</v>
      </c>
      <c r="AE22" s="120" t="str">
        <f>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Bajo</v>
      </c>
      <c r="AF22" s="116" t="s">
        <v>130</v>
      </c>
      <c r="AG22" s="147" t="s">
        <v>263</v>
      </c>
      <c r="AH22" s="147" t="s">
        <v>221</v>
      </c>
      <c r="AI22" s="123">
        <v>44423</v>
      </c>
      <c r="AJ22" s="123">
        <v>44925</v>
      </c>
      <c r="AK22" s="155" t="s">
        <v>264</v>
      </c>
      <c r="AL22" s="156" t="s">
        <v>39</v>
      </c>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30" customHeight="1" x14ac:dyDescent="0.3">
      <c r="A23" s="223"/>
      <c r="B23" s="219"/>
      <c r="C23" s="219"/>
      <c r="D23" s="235"/>
      <c r="E23" s="235"/>
      <c r="F23" s="238"/>
      <c r="G23" s="238"/>
      <c r="H23" s="216"/>
      <c r="I23" s="228"/>
      <c r="J23" s="229"/>
      <c r="K23" s="221"/>
      <c r="L23" s="240"/>
      <c r="M23" s="221">
        <f ca="1">IF(NOT(ISERROR(MATCH(L23,_xlfn.ANCHORARRAY(#REF!),0))),#REF!&amp;"Por favor no seleccionar los criterios de impacto",L23)</f>
        <v>0</v>
      </c>
      <c r="N23" s="229"/>
      <c r="O23" s="221"/>
      <c r="P23" s="222"/>
      <c r="Q23" s="146">
        <v>3</v>
      </c>
      <c r="R23" s="126"/>
      <c r="S23" s="115"/>
      <c r="T23" s="116"/>
      <c r="U23" s="116"/>
      <c r="V23" s="117"/>
      <c r="W23" s="116"/>
      <c r="X23" s="116"/>
      <c r="Y23" s="116"/>
      <c r="Z23" s="118" t="str">
        <f>IFERROR(IF(AND(S22="Probabilidad",S23="Probabilidad"),(AB22-(+AB22*V23)),IF(AND(S22="Impacto",S23="Probabilidad"),(AB21-(+AB21*V23)),IF(S23="Impacto",AB22,""))),"")</f>
        <v/>
      </c>
      <c r="AA23" s="119" t="str">
        <f t="shared" ref="AA23:AA26" si="35">IFERROR(IF(Z23="","",IF(Z23&lt;=0.2,"Muy Baja",IF(Z23&lt;=0.4,"Baja",IF(Z23&lt;=0.6,"Media",IF(Z23&lt;=0.8,"Alta","Muy Alta"))))),"")</f>
        <v/>
      </c>
      <c r="AB23" s="117"/>
      <c r="AC23" s="119"/>
      <c r="AD23" s="117"/>
      <c r="AE23" s="120"/>
      <c r="AF23" s="116"/>
      <c r="AG23" s="157" t="s">
        <v>259</v>
      </c>
      <c r="AH23" s="157" t="s">
        <v>250</v>
      </c>
      <c r="AI23" s="123">
        <v>44423</v>
      </c>
      <c r="AJ23" s="123">
        <v>44925</v>
      </c>
      <c r="AK23" s="147" t="s">
        <v>267</v>
      </c>
      <c r="AL23" s="158" t="s">
        <v>40</v>
      </c>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30" customHeight="1" x14ac:dyDescent="0.3">
      <c r="A24" s="223"/>
      <c r="B24" s="219"/>
      <c r="C24" s="219"/>
      <c r="D24" s="235"/>
      <c r="E24" s="235"/>
      <c r="F24" s="238"/>
      <c r="G24" s="238"/>
      <c r="H24" s="216"/>
      <c r="I24" s="228"/>
      <c r="J24" s="229"/>
      <c r="K24" s="221"/>
      <c r="L24" s="240"/>
      <c r="M24" s="221">
        <f ca="1">IF(NOT(ISERROR(MATCH(L24,_xlfn.ANCHORARRAY(#REF!),0))),#REF!&amp;"Por favor no seleccionar los criterios de impacto",L24)</f>
        <v>0</v>
      </c>
      <c r="N24" s="229"/>
      <c r="O24" s="221"/>
      <c r="P24" s="222"/>
      <c r="Q24" s="146">
        <v>4</v>
      </c>
      <c r="R24" s="114"/>
      <c r="S24" s="115"/>
      <c r="T24" s="116"/>
      <c r="U24" s="116"/>
      <c r="V24" s="117"/>
      <c r="W24" s="116"/>
      <c r="X24" s="116"/>
      <c r="Y24" s="116"/>
      <c r="Z24" s="118" t="str">
        <f t="shared" ref="Z24:Z26" si="36">IFERROR(IF(AND(S23="Probabilidad",S24="Probabilidad"),(AB23-(+AB23*V24)),IF(AND(S23="Impacto",S24="Probabilidad"),(AB22-(+AB22*V24)),IF(S24="Impacto",AB23,""))),"")</f>
        <v/>
      </c>
      <c r="AA24" s="119" t="str">
        <f t="shared" si="35"/>
        <v/>
      </c>
      <c r="AB24" s="117"/>
      <c r="AC24" s="119"/>
      <c r="AD24" s="117"/>
      <c r="AE24" s="120"/>
      <c r="AF24" s="116"/>
      <c r="AG24" s="157" t="s">
        <v>262</v>
      </c>
      <c r="AH24" s="157" t="s">
        <v>260</v>
      </c>
      <c r="AI24" s="123">
        <v>44423</v>
      </c>
      <c r="AJ24" s="123">
        <v>44925</v>
      </c>
      <c r="AK24" s="147" t="s">
        <v>265</v>
      </c>
      <c r="AL24" s="158" t="s">
        <v>39</v>
      </c>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30" customHeight="1" x14ac:dyDescent="0.3">
      <c r="A25" s="223"/>
      <c r="B25" s="219"/>
      <c r="C25" s="219"/>
      <c r="D25" s="235"/>
      <c r="E25" s="235"/>
      <c r="F25" s="238"/>
      <c r="G25" s="238"/>
      <c r="H25" s="216"/>
      <c r="I25" s="228"/>
      <c r="J25" s="229"/>
      <c r="K25" s="221"/>
      <c r="L25" s="240"/>
      <c r="M25" s="221">
        <f ca="1">IF(NOT(ISERROR(MATCH(L25,_xlfn.ANCHORARRAY(#REF!),0))),#REF!&amp;"Por favor no seleccionar los criterios de impacto",L25)</f>
        <v>0</v>
      </c>
      <c r="N25" s="229"/>
      <c r="O25" s="221"/>
      <c r="P25" s="222"/>
      <c r="Q25" s="146">
        <v>5</v>
      </c>
      <c r="R25" s="114"/>
      <c r="S25" s="115" t="str">
        <f t="shared" ref="S25:S26" si="37">IF(OR(T25="Preventivo",T25="Detectivo"),"Probabilidad",IF(T25="Correctivo","Impacto",""))</f>
        <v/>
      </c>
      <c r="T25" s="116"/>
      <c r="U25" s="116"/>
      <c r="V25" s="117" t="str">
        <f t="shared" ref="V25:V26" si="38">IF(AND(T25="Preventivo",U25="Automático"),"50%",IF(AND(T25="Preventivo",U25="Manual"),"40%",IF(AND(T25="Detectivo",U25="Automático"),"40%",IF(AND(T25="Detectivo",U25="Manual"),"30%",IF(AND(T25="Correctivo",U25="Automático"),"35%",IF(AND(T25="Correctivo",U25="Manual"),"25%",""))))))</f>
        <v/>
      </c>
      <c r="W25" s="116"/>
      <c r="X25" s="116"/>
      <c r="Y25" s="116"/>
      <c r="Z25" s="118" t="str">
        <f t="shared" si="36"/>
        <v/>
      </c>
      <c r="AA25" s="119" t="str">
        <f t="shared" si="35"/>
        <v/>
      </c>
      <c r="AB25" s="117" t="str">
        <f t="shared" ref="AB25:AB26" si="39">+Z25</f>
        <v/>
      </c>
      <c r="AC25" s="119" t="str">
        <f t="shared" ref="AC25:AC26" si="40">IFERROR(IF(AD25="","",IF(AD25&lt;=0.2,"Leve",IF(AD25&lt;=0.4,"Menor",IF(AD25&lt;=0.6,"Moderado",IF(AD25&lt;=0.8,"Mayor","Catastrófico"))))),"")</f>
        <v/>
      </c>
      <c r="AD25" s="117" t="str">
        <f t="shared" ref="AD25:AD26" si="41">IFERROR(IF(AND(S24="Impacto",S25="Impacto"),(AD24-(+AD24*V25)),IF(AND(S24="Probabilidad",S25="Impacto"),(AD23-(+AD23*V25)),IF(S25="Probabilidad",AD24,""))),"")</f>
        <v/>
      </c>
      <c r="AE25" s="120" t="str">
        <f t="shared" ref="AE25:AE26" si="42">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57" t="s">
        <v>261</v>
      </c>
      <c r="AH25" s="157" t="s">
        <v>221</v>
      </c>
      <c r="AI25" s="123">
        <v>44423</v>
      </c>
      <c r="AJ25" s="123">
        <v>44925</v>
      </c>
      <c r="AK25" s="147" t="s">
        <v>266</v>
      </c>
      <c r="AL25" s="158" t="s">
        <v>40</v>
      </c>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30" customHeight="1" x14ac:dyDescent="0.3">
      <c r="A26" s="223"/>
      <c r="B26" s="220"/>
      <c r="C26" s="220"/>
      <c r="D26" s="236"/>
      <c r="E26" s="236"/>
      <c r="F26" s="239"/>
      <c r="G26" s="239"/>
      <c r="H26" s="217"/>
      <c r="I26" s="228"/>
      <c r="J26" s="229"/>
      <c r="K26" s="221"/>
      <c r="L26" s="240"/>
      <c r="M26" s="221">
        <f ca="1">IF(NOT(ISERROR(MATCH(L26,_xlfn.ANCHORARRAY(#REF!),0))),#REF!&amp;"Por favor no seleccionar los criterios de impacto",L26)</f>
        <v>0</v>
      </c>
      <c r="N26" s="229"/>
      <c r="O26" s="221"/>
      <c r="P26" s="222"/>
      <c r="Q26" s="146">
        <v>6</v>
      </c>
      <c r="R26" s="114"/>
      <c r="S26" s="115" t="str">
        <f t="shared" si="37"/>
        <v/>
      </c>
      <c r="T26" s="116"/>
      <c r="U26" s="116"/>
      <c r="V26" s="117" t="str">
        <f t="shared" si="38"/>
        <v/>
      </c>
      <c r="W26" s="116"/>
      <c r="X26" s="116"/>
      <c r="Y26" s="116"/>
      <c r="Z26" s="118" t="str">
        <f t="shared" si="36"/>
        <v/>
      </c>
      <c r="AA26" s="119" t="str">
        <f t="shared" si="35"/>
        <v/>
      </c>
      <c r="AB26" s="117" t="str">
        <f t="shared" si="39"/>
        <v/>
      </c>
      <c r="AC26" s="119" t="str">
        <f t="shared" si="40"/>
        <v/>
      </c>
      <c r="AD26" s="117" t="str">
        <f t="shared" si="41"/>
        <v/>
      </c>
      <c r="AE26" s="120" t="str">
        <f t="shared" si="42"/>
        <v/>
      </c>
      <c r="AF26" s="116"/>
      <c r="AG26" s="147"/>
      <c r="AH26" s="148"/>
      <c r="AI26" s="123"/>
      <c r="AJ26" s="123"/>
      <c r="AK26" s="147"/>
      <c r="AL26" s="148"/>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s="125" customFormat="1" ht="60" customHeight="1" x14ac:dyDescent="0.25">
      <c r="A27" s="223">
        <v>1</v>
      </c>
      <c r="B27" s="218"/>
      <c r="C27" s="218"/>
      <c r="D27" s="234"/>
      <c r="E27" s="234"/>
      <c r="F27" s="237"/>
      <c r="G27" s="237"/>
      <c r="H27" s="215"/>
      <c r="I27" s="228"/>
      <c r="J27" s="229" t="str">
        <f>IF(I27&lt;=0,"",IF(I27&lt;=2,"Muy Baja",IF(I27&lt;=24,"Baja",IF(I27&lt;=500,"Media",IF(I27&lt;=5000,"Alta","Muy Alta")))))</f>
        <v/>
      </c>
      <c r="K27" s="221" t="str">
        <f>IF(J27="","",IF(J27="Muy Baja",0.2,IF(J27="Baja",0.4,IF(J27="Media",0.6,IF(J27="Alta",0.8,IF(J27="Muy Alta",1,))))))</f>
        <v/>
      </c>
      <c r="L27" s="240"/>
      <c r="M27" s="221"/>
      <c r="N27" s="229"/>
      <c r="O27" s="221"/>
      <c r="P27" s="222"/>
      <c r="Q27" s="146"/>
      <c r="R27" s="114"/>
      <c r="S27" s="115"/>
      <c r="T27" s="116"/>
      <c r="U27" s="116"/>
      <c r="V27" s="117"/>
      <c r="W27" s="116"/>
      <c r="X27" s="116"/>
      <c r="Y27" s="116"/>
      <c r="Z27" s="118"/>
      <c r="AA27" s="119"/>
      <c r="AB27" s="117"/>
      <c r="AC27" s="119"/>
      <c r="AD27" s="117"/>
      <c r="AE27" s="120"/>
      <c r="AF27" s="116"/>
      <c r="AG27" s="140"/>
      <c r="AH27" s="152"/>
      <c r="AI27" s="123"/>
      <c r="AJ27" s="123"/>
      <c r="AK27" s="147"/>
      <c r="AL27" s="148"/>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row>
    <row r="28" spans="1:70" ht="30" customHeight="1" x14ac:dyDescent="0.3">
      <c r="A28" s="223"/>
      <c r="B28" s="219"/>
      <c r="C28" s="219"/>
      <c r="D28" s="235"/>
      <c r="E28" s="235"/>
      <c r="F28" s="238"/>
      <c r="G28" s="238"/>
      <c r="H28" s="216"/>
      <c r="I28" s="228"/>
      <c r="J28" s="229"/>
      <c r="K28" s="221"/>
      <c r="L28" s="240"/>
      <c r="M28" s="221"/>
      <c r="N28" s="229"/>
      <c r="O28" s="221"/>
      <c r="P28" s="222"/>
      <c r="Q28" s="146"/>
      <c r="R28" s="114"/>
      <c r="S28" s="115"/>
      <c r="T28" s="116"/>
      <c r="U28" s="116"/>
      <c r="V28" s="117"/>
      <c r="W28" s="116"/>
      <c r="X28" s="116"/>
      <c r="Y28" s="116"/>
      <c r="Z28" s="118"/>
      <c r="AA28" s="119"/>
      <c r="AB28" s="117"/>
      <c r="AC28" s="119"/>
      <c r="AD28" s="117"/>
      <c r="AE28" s="120"/>
      <c r="AF28" s="116"/>
      <c r="AG28" s="114"/>
      <c r="AH28" s="152"/>
      <c r="AI28" s="123"/>
      <c r="AJ28" s="123"/>
      <c r="AK28" s="147"/>
      <c r="AL28" s="148"/>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30" customHeight="1" x14ac:dyDescent="0.3">
      <c r="A29" s="223"/>
      <c r="B29" s="219"/>
      <c r="C29" s="219"/>
      <c r="D29" s="235"/>
      <c r="E29" s="235"/>
      <c r="F29" s="238"/>
      <c r="G29" s="238"/>
      <c r="H29" s="216"/>
      <c r="I29" s="228"/>
      <c r="J29" s="229"/>
      <c r="K29" s="221"/>
      <c r="L29" s="240"/>
      <c r="M29" s="221"/>
      <c r="N29" s="229"/>
      <c r="O29" s="221"/>
      <c r="P29" s="222"/>
      <c r="Q29" s="146"/>
      <c r="R29" s="126"/>
      <c r="S29" s="115"/>
      <c r="T29" s="116"/>
      <c r="U29" s="116"/>
      <c r="V29" s="117"/>
      <c r="W29" s="116"/>
      <c r="X29" s="116"/>
      <c r="Y29" s="116"/>
      <c r="Z29" s="118"/>
      <c r="AA29" s="119"/>
      <c r="AB29" s="117"/>
      <c r="AC29" s="119"/>
      <c r="AD29" s="117"/>
      <c r="AE29" s="120"/>
      <c r="AF29" s="116"/>
      <c r="AG29" s="147"/>
      <c r="AH29" s="147"/>
      <c r="AI29" s="123"/>
      <c r="AJ29" s="123"/>
      <c r="AK29" s="147"/>
      <c r="AL29" s="148"/>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30" customHeight="1" x14ac:dyDescent="0.3">
      <c r="A30" s="223"/>
      <c r="B30" s="219"/>
      <c r="C30" s="219"/>
      <c r="D30" s="235"/>
      <c r="E30" s="235"/>
      <c r="F30" s="238"/>
      <c r="G30" s="238"/>
      <c r="H30" s="216"/>
      <c r="I30" s="228"/>
      <c r="J30" s="229"/>
      <c r="K30" s="221"/>
      <c r="L30" s="240"/>
      <c r="M30" s="221"/>
      <c r="N30" s="229"/>
      <c r="O30" s="221"/>
      <c r="P30" s="222"/>
      <c r="Q30" s="146"/>
      <c r="R30" s="114"/>
      <c r="S30" s="115"/>
      <c r="T30" s="116"/>
      <c r="U30" s="116"/>
      <c r="V30" s="117"/>
      <c r="W30" s="116"/>
      <c r="X30" s="116"/>
      <c r="Y30" s="116"/>
      <c r="Z30" s="118"/>
      <c r="AA30" s="119"/>
      <c r="AB30" s="117"/>
      <c r="AC30" s="119"/>
      <c r="AD30" s="117"/>
      <c r="AE30" s="120"/>
      <c r="AF30" s="116"/>
      <c r="AG30" s="147"/>
      <c r="AH30" s="148"/>
      <c r="AI30" s="123"/>
      <c r="AJ30" s="123"/>
      <c r="AK30" s="147"/>
      <c r="AL30" s="148"/>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30" customHeight="1" x14ac:dyDescent="0.3">
      <c r="A31" s="223"/>
      <c r="B31" s="219"/>
      <c r="C31" s="219"/>
      <c r="D31" s="235"/>
      <c r="E31" s="235"/>
      <c r="F31" s="238"/>
      <c r="G31" s="238"/>
      <c r="H31" s="216"/>
      <c r="I31" s="228"/>
      <c r="J31" s="229"/>
      <c r="K31" s="221"/>
      <c r="L31" s="240"/>
      <c r="M31" s="221"/>
      <c r="N31" s="229"/>
      <c r="O31" s="221"/>
      <c r="P31" s="222"/>
      <c r="Q31" s="146"/>
      <c r="R31" s="114"/>
      <c r="S31" s="115"/>
      <c r="T31" s="116"/>
      <c r="U31" s="116"/>
      <c r="V31" s="117"/>
      <c r="W31" s="116"/>
      <c r="X31" s="116"/>
      <c r="Y31" s="116"/>
      <c r="Z31" s="118"/>
      <c r="AA31" s="119"/>
      <c r="AB31" s="117"/>
      <c r="AC31" s="119"/>
      <c r="AD31" s="117"/>
      <c r="AE31" s="120"/>
      <c r="AF31" s="116"/>
      <c r="AG31" s="147"/>
      <c r="AH31" s="148"/>
      <c r="AI31" s="123"/>
      <c r="AJ31" s="123"/>
      <c r="AK31" s="147"/>
      <c r="AL31" s="148"/>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30" customHeight="1" x14ac:dyDescent="0.3">
      <c r="A32" s="223"/>
      <c r="B32" s="220"/>
      <c r="C32" s="220"/>
      <c r="D32" s="236"/>
      <c r="E32" s="236"/>
      <c r="F32" s="239"/>
      <c r="G32" s="239"/>
      <c r="H32" s="217"/>
      <c r="I32" s="228"/>
      <c r="J32" s="229"/>
      <c r="K32" s="221"/>
      <c r="L32" s="240"/>
      <c r="M32" s="221"/>
      <c r="N32" s="229"/>
      <c r="O32" s="221"/>
      <c r="P32" s="222"/>
      <c r="Q32" s="146"/>
      <c r="R32" s="114"/>
      <c r="S32" s="115"/>
      <c r="T32" s="116"/>
      <c r="U32" s="116"/>
      <c r="V32" s="117"/>
      <c r="W32" s="116"/>
      <c r="X32" s="116"/>
      <c r="Y32" s="116"/>
      <c r="Z32" s="118"/>
      <c r="AA32" s="119"/>
      <c r="AB32" s="117"/>
      <c r="AC32" s="119"/>
      <c r="AD32" s="117"/>
      <c r="AE32" s="120"/>
      <c r="AF32" s="116"/>
      <c r="AG32" s="147"/>
      <c r="AH32" s="148"/>
      <c r="AI32" s="123"/>
      <c r="AJ32" s="123"/>
      <c r="AK32" s="147"/>
      <c r="AL32" s="148"/>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s="125" customFormat="1" ht="30" customHeight="1" x14ac:dyDescent="0.25">
      <c r="A33" s="223">
        <v>1</v>
      </c>
      <c r="B33" s="218"/>
      <c r="C33" s="218"/>
      <c r="D33" s="230"/>
      <c r="E33" s="212"/>
      <c r="F33" s="233"/>
      <c r="G33" s="226"/>
      <c r="H33" s="215"/>
      <c r="I33" s="228"/>
      <c r="J33" s="229" t="str">
        <f>IF(I33&lt;=0,"",IF(I33&lt;=2,"Muy Baja",IF(I33&lt;=24,"Baja",IF(I33&lt;=500,"Media",IF(I33&lt;=5000,"Alta","Muy Alta")))))</f>
        <v/>
      </c>
      <c r="K33" s="221" t="str">
        <f>IF(J33="","",IF(J33="Muy Baja",0.2,IF(J33="Baja",0.4,IF(J33="Media",0.6,IF(J33="Alta",0.8,IF(J33="Muy Alta",1,))))))</f>
        <v/>
      </c>
      <c r="L33" s="240"/>
      <c r="M33" s="221"/>
      <c r="N33" s="229"/>
      <c r="O33" s="221"/>
      <c r="P33" s="222"/>
      <c r="Q33" s="146">
        <v>1</v>
      </c>
      <c r="R33" s="114"/>
      <c r="S33" s="115"/>
      <c r="T33" s="116"/>
      <c r="U33" s="116"/>
      <c r="V33" s="117"/>
      <c r="W33" s="116"/>
      <c r="X33" s="116"/>
      <c r="Y33" s="116"/>
      <c r="Z33" s="118" t="str">
        <f>IFERROR(IF(S33="Probabilidad",(K33-(+K33*V33)),IF(S33="Impacto",K33,"")),"")</f>
        <v/>
      </c>
      <c r="AA33" s="119" t="str">
        <f>IFERROR(IF(Z33="","",IF(Z33&lt;=0.2,"Muy Baja",IF(Z33&lt;=0.4,"Baja",IF(Z33&lt;=0.6,"Media",IF(Z33&lt;=0.8,"Alta","Muy Alta"))))),"")</f>
        <v/>
      </c>
      <c r="AB33" s="117" t="str">
        <f>+Z33</f>
        <v/>
      </c>
      <c r="AC33" s="119" t="str">
        <f>IFERROR(IF(AD33="","",IF(AD33&lt;=0.2,"Leve",IF(AD33&lt;=0.4,"Menor",IF(AD33&lt;=0.6,"Moderado",IF(AD33&lt;=0.8,"Mayor","Catastrófico"))))),"")</f>
        <v/>
      </c>
      <c r="AD33" s="117" t="str">
        <f>IFERROR(IF(S33="Impacto",(O33-(+O33*V33)),IF(S33="Probabilidad",O33,"")),"")</f>
        <v/>
      </c>
      <c r="AE33" s="120" t="str">
        <f>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
      </c>
      <c r="AF33" s="116"/>
      <c r="AG33" s="140"/>
      <c r="AH33" s="147"/>
      <c r="AI33" s="123"/>
      <c r="AJ33" s="123"/>
      <c r="AK33" s="147"/>
      <c r="AL33" s="148"/>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row>
    <row r="34" spans="1:70" ht="30" customHeight="1" x14ac:dyDescent="0.3">
      <c r="A34" s="223"/>
      <c r="B34" s="219"/>
      <c r="C34" s="219"/>
      <c r="D34" s="231"/>
      <c r="E34" s="213"/>
      <c r="F34" s="233"/>
      <c r="G34" s="226"/>
      <c r="H34" s="216"/>
      <c r="I34" s="228"/>
      <c r="J34" s="229"/>
      <c r="K34" s="221"/>
      <c r="L34" s="240"/>
      <c r="M34" s="221"/>
      <c r="N34" s="229"/>
      <c r="O34" s="221"/>
      <c r="P34" s="222"/>
      <c r="Q34" s="146">
        <v>2</v>
      </c>
      <c r="R34" s="114"/>
      <c r="S34" s="115"/>
      <c r="T34" s="116"/>
      <c r="U34" s="116"/>
      <c r="V34" s="117"/>
      <c r="W34" s="116"/>
      <c r="X34" s="116"/>
      <c r="Y34" s="116"/>
      <c r="Z34" s="118" t="str">
        <f>IFERROR(IF(AND(S33="Probabilidad",S34="Probabilidad"),(AB33-(+AB33*V34)),IF(S34="Probabilidad",(K33-(+K33*V34)),IF(S34="Impacto",AB33,""))),"")</f>
        <v/>
      </c>
      <c r="AA34" s="119" t="str">
        <f t="shared" ref="AA34:AA38" si="43">IFERROR(IF(Z34="","",IF(Z34&lt;=0.2,"Muy Baja",IF(Z34&lt;=0.4,"Baja",IF(Z34&lt;=0.6,"Media",IF(Z34&lt;=0.8,"Alta","Muy Alta"))))),"")</f>
        <v/>
      </c>
      <c r="AB34" s="117" t="str">
        <f t="shared" ref="AB34:AB38" si="44">+Z34</f>
        <v/>
      </c>
      <c r="AC34" s="119" t="str">
        <f t="shared" ref="AC34:AC38" si="45">IFERROR(IF(AD34="","",IF(AD34&lt;=0.2,"Leve",IF(AD34&lt;=0.4,"Menor",IF(AD34&lt;=0.6,"Moderado",IF(AD34&lt;=0.8,"Mayor","Catastrófico"))))),"")</f>
        <v/>
      </c>
      <c r="AD34" s="117" t="str">
        <f>IFERROR(IF(AND(S33="Impacto",S34="Impacto"),(AD33-(+AD33*V34)),IF(S34="Impacto",($O$9-(+$O$9*V34)),IF(S34="Probabilidad",AD33,""))),"")</f>
        <v/>
      </c>
      <c r="AE34" s="120" t="str">
        <f t="shared" ref="AE34:AE35" si="46">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
      </c>
      <c r="AF34" s="116"/>
      <c r="AG34" s="147"/>
      <c r="AH34" s="147"/>
      <c r="AI34" s="123"/>
      <c r="AJ34" s="123"/>
      <c r="AK34" s="147"/>
      <c r="AL34" s="148"/>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ht="30" customHeight="1" x14ac:dyDescent="0.3">
      <c r="A35" s="223"/>
      <c r="B35" s="219"/>
      <c r="C35" s="219"/>
      <c r="D35" s="231"/>
      <c r="E35" s="213"/>
      <c r="F35" s="233"/>
      <c r="G35" s="226"/>
      <c r="H35" s="216"/>
      <c r="I35" s="228"/>
      <c r="J35" s="229"/>
      <c r="K35" s="221"/>
      <c r="L35" s="240"/>
      <c r="M35" s="221"/>
      <c r="N35" s="229"/>
      <c r="O35" s="221"/>
      <c r="P35" s="222"/>
      <c r="Q35" s="146">
        <v>3</v>
      </c>
      <c r="R35" s="126"/>
      <c r="S35" s="115"/>
      <c r="T35" s="116"/>
      <c r="U35" s="116"/>
      <c r="V35" s="117"/>
      <c r="W35" s="116"/>
      <c r="X35" s="116"/>
      <c r="Y35" s="116"/>
      <c r="Z35" s="118" t="str">
        <f>IFERROR(IF(AND(S34="Probabilidad",S35="Probabilidad"),(AB34-(+AB34*V35)),IF(AND(S34="Impacto",S35="Probabilidad"),(AB33-(+AB33*V35)),IF(S35="Impacto",AB34,""))),"")</f>
        <v/>
      </c>
      <c r="AA35" s="119" t="str">
        <f t="shared" si="43"/>
        <v/>
      </c>
      <c r="AB35" s="117" t="str">
        <f t="shared" si="44"/>
        <v/>
      </c>
      <c r="AC35" s="119" t="str">
        <f t="shared" si="45"/>
        <v/>
      </c>
      <c r="AD35" s="117" t="str">
        <f>IFERROR(IF(AND(S34="Impacto",S35="Impacto"),(AD34-(+AD34*V35)),IF(AND(S34="Probabilidad",S35="Impacto"),(AD33-(+AD33*V35)),IF(S35="Probabilidad",AD34,""))),"")</f>
        <v/>
      </c>
      <c r="AE35" s="120" t="str">
        <f t="shared" si="46"/>
        <v/>
      </c>
      <c r="AF35" s="116"/>
      <c r="AG35" s="147"/>
      <c r="AH35" s="147"/>
      <c r="AI35" s="123"/>
      <c r="AJ35" s="123"/>
      <c r="AK35" s="147"/>
      <c r="AL35" s="148"/>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ht="30" customHeight="1" x14ac:dyDescent="0.3">
      <c r="A36" s="223"/>
      <c r="B36" s="219"/>
      <c r="C36" s="219"/>
      <c r="D36" s="231"/>
      <c r="E36" s="213"/>
      <c r="F36" s="233"/>
      <c r="G36" s="226"/>
      <c r="H36" s="216"/>
      <c r="I36" s="228"/>
      <c r="J36" s="229"/>
      <c r="K36" s="221"/>
      <c r="L36" s="240"/>
      <c r="M36" s="221"/>
      <c r="N36" s="229"/>
      <c r="O36" s="221"/>
      <c r="P36" s="222"/>
      <c r="Q36" s="146">
        <v>4</v>
      </c>
      <c r="R36" s="114"/>
      <c r="S36" s="115"/>
      <c r="T36" s="116"/>
      <c r="U36" s="116"/>
      <c r="V36" s="117"/>
      <c r="W36" s="116"/>
      <c r="X36" s="116"/>
      <c r="Y36" s="116"/>
      <c r="Z36" s="118" t="str">
        <f t="shared" ref="Z36:Z38" si="47">IFERROR(IF(AND(S35="Probabilidad",S36="Probabilidad"),(AB35-(+AB35*V36)),IF(AND(S35="Impacto",S36="Probabilidad"),(AB34-(+AB34*V36)),IF(S36="Impacto",AB35,""))),"")</f>
        <v/>
      </c>
      <c r="AA36" s="119" t="str">
        <f t="shared" si="43"/>
        <v/>
      </c>
      <c r="AB36" s="117" t="str">
        <f t="shared" si="44"/>
        <v/>
      </c>
      <c r="AC36" s="119" t="str">
        <f t="shared" si="45"/>
        <v/>
      </c>
      <c r="AD36" s="117" t="str">
        <f t="shared" ref="AD36:AD38" si="48">IFERROR(IF(AND(S35="Impacto",S36="Impacto"),(AD35-(+AD35*V36)),IF(AND(S35="Probabilidad",S36="Impacto"),(AD34-(+AD34*V36)),IF(S36="Probabilidad",AD35,""))),"")</f>
        <v/>
      </c>
      <c r="AE36" s="120" t="str">
        <f>IFERROR(IF(OR(AND(AA36="Muy Baja",AC36="Leve"),AND(AA36="Muy Baja",AC36="Menor"),AND(AA36="Baja",AC36="Leve")),"Bajo",IF(OR(AND(AA36="Muy baja",AC36="Moderado"),AND(AA36="Baja",AC36="Menor"),AND(AA36="Baja",AC36="Moderado"),AND(AA36="Media",AC36="Leve"),AND(AA36="Media",AC36="Menor"),AND(AA36="Media",AC36="Moderado"),AND(AA36="Alta",AC36="Leve"),AND(AA36="Alta",AC36="Menor")),"Moderado",IF(OR(AND(AA36="Muy Baja",AC36="Mayor"),AND(AA36="Baja",AC36="Mayor"),AND(AA36="Media",AC36="Mayor"),AND(AA36="Alta",AC36="Moderado"),AND(AA36="Alta",AC36="Mayor"),AND(AA36="Muy Alta",AC36="Leve"),AND(AA36="Muy Alta",AC36="Menor"),AND(AA36="Muy Alta",AC36="Moderado"),AND(AA36="Muy Alta",AC36="Mayor")),"Alto",IF(OR(AND(AA36="Muy Baja",AC36="Catastrófico"),AND(AA36="Baja",AC36="Catastrófico"),AND(AA36="Media",AC36="Catastrófico"),AND(AA36="Alta",AC36="Catastrófico"),AND(AA36="Muy Alta",AC36="Catastrófico")),"Extremo","")))),"")</f>
        <v/>
      </c>
      <c r="AF36" s="116"/>
      <c r="AG36" s="147"/>
      <c r="AH36" s="148"/>
      <c r="AI36" s="123"/>
      <c r="AJ36" s="123"/>
      <c r="AK36" s="147"/>
      <c r="AL36" s="148"/>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ht="30" customHeight="1" x14ac:dyDescent="0.3">
      <c r="A37" s="223"/>
      <c r="B37" s="219"/>
      <c r="C37" s="219"/>
      <c r="D37" s="231"/>
      <c r="E37" s="213"/>
      <c r="F37" s="233"/>
      <c r="G37" s="226"/>
      <c r="H37" s="216"/>
      <c r="I37" s="228"/>
      <c r="J37" s="229"/>
      <c r="K37" s="221"/>
      <c r="L37" s="240"/>
      <c r="M37" s="221"/>
      <c r="N37" s="229"/>
      <c r="O37" s="221"/>
      <c r="P37" s="222"/>
      <c r="Q37" s="146">
        <v>5</v>
      </c>
      <c r="R37" s="114"/>
      <c r="S37" s="115" t="str">
        <f t="shared" ref="S37:S38" si="49">IF(OR(T37="Preventivo",T37="Detectivo"),"Probabilidad",IF(T37="Correctivo","Impacto",""))</f>
        <v/>
      </c>
      <c r="T37" s="116"/>
      <c r="U37" s="116"/>
      <c r="V37" s="117"/>
      <c r="W37" s="116"/>
      <c r="X37" s="116"/>
      <c r="Y37" s="116"/>
      <c r="Z37" s="118" t="str">
        <f t="shared" si="47"/>
        <v/>
      </c>
      <c r="AA37" s="119" t="str">
        <f t="shared" si="43"/>
        <v/>
      </c>
      <c r="AB37" s="117" t="str">
        <f t="shared" si="44"/>
        <v/>
      </c>
      <c r="AC37" s="119" t="str">
        <f t="shared" si="45"/>
        <v/>
      </c>
      <c r="AD37" s="117" t="str">
        <f t="shared" si="48"/>
        <v/>
      </c>
      <c r="AE37" s="120" t="str">
        <f t="shared" ref="AE37:AE38" si="50">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
      </c>
      <c r="AF37" s="116"/>
      <c r="AG37" s="147"/>
      <c r="AH37" s="148"/>
      <c r="AI37" s="123"/>
      <c r="AJ37" s="123"/>
      <c r="AK37" s="147"/>
      <c r="AL37" s="148"/>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ht="30" customHeight="1" x14ac:dyDescent="0.3">
      <c r="A38" s="223"/>
      <c r="B38" s="220"/>
      <c r="C38" s="220"/>
      <c r="D38" s="232"/>
      <c r="E38" s="214"/>
      <c r="F38" s="233"/>
      <c r="G38" s="226"/>
      <c r="H38" s="217"/>
      <c r="I38" s="228"/>
      <c r="J38" s="229"/>
      <c r="K38" s="221"/>
      <c r="L38" s="240"/>
      <c r="M38" s="221"/>
      <c r="N38" s="229"/>
      <c r="O38" s="221"/>
      <c r="P38" s="222"/>
      <c r="Q38" s="146">
        <v>6</v>
      </c>
      <c r="R38" s="114"/>
      <c r="S38" s="115" t="str">
        <f t="shared" si="49"/>
        <v/>
      </c>
      <c r="T38" s="116"/>
      <c r="U38" s="116"/>
      <c r="V38" s="117"/>
      <c r="W38" s="116"/>
      <c r="X38" s="116"/>
      <c r="Y38" s="116"/>
      <c r="Z38" s="118" t="str">
        <f t="shared" si="47"/>
        <v/>
      </c>
      <c r="AA38" s="119" t="str">
        <f t="shared" si="43"/>
        <v/>
      </c>
      <c r="AB38" s="117" t="str">
        <f t="shared" si="44"/>
        <v/>
      </c>
      <c r="AC38" s="119" t="str">
        <f t="shared" si="45"/>
        <v/>
      </c>
      <c r="AD38" s="117" t="str">
        <f t="shared" si="48"/>
        <v/>
      </c>
      <c r="AE38" s="120" t="str">
        <f t="shared" si="50"/>
        <v/>
      </c>
      <c r="AF38" s="116"/>
      <c r="AG38" s="147"/>
      <c r="AH38" s="148"/>
      <c r="AI38" s="123"/>
      <c r="AJ38" s="123"/>
      <c r="AK38" s="147"/>
      <c r="AL38" s="148"/>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ht="30" customHeight="1" x14ac:dyDescent="0.3">
      <c r="D39" s="234"/>
      <c r="E39" s="234"/>
      <c r="F39" s="237"/>
      <c r="G39" s="237"/>
      <c r="H39" s="237"/>
      <c r="I39" s="253"/>
      <c r="J39" s="229" t="str">
        <f>IF(I39&lt;=0,"",IF(I39&lt;=2,"Muy Baja",IF(I39&lt;=24,"Baja",IF(I39&lt;=500,"Media",IF(I39&lt;=5000,"Alta","Muy Alta")))))</f>
        <v/>
      </c>
      <c r="K39" s="221" t="str">
        <f t="shared" ref="K39" si="51">IF(J39="","",IF(J39="Muy Baja",0.2,IF(J39="Baja",0.4,IF(J39="Media",0.6,IF(J39="Alta",0.8,IF(J39="Muy Alta",1,))))))</f>
        <v/>
      </c>
      <c r="L39" s="240"/>
      <c r="M39" s="221"/>
      <c r="N39" s="229"/>
      <c r="O39" s="221"/>
      <c r="P39" s="222"/>
      <c r="Q39" s="149">
        <v>1</v>
      </c>
      <c r="R39" s="114"/>
      <c r="S39" s="115"/>
      <c r="T39" s="116"/>
      <c r="U39" s="116"/>
      <c r="V39" s="117"/>
      <c r="W39" s="116"/>
      <c r="X39" s="116"/>
      <c r="Y39" s="116"/>
      <c r="Z39" s="118" t="str">
        <f>IFERROR(IF(S39="Probabilidad",(K39-(+K39*V39)),IF(S39="Impacto",K39,"")),"")</f>
        <v/>
      </c>
      <c r="AA39" s="119" t="str">
        <f>IFERROR(IF(Z39="","",IF(Z39&lt;=0.2,"Muy Baja",IF(Z39&lt;=0.4,"Baja",IF(Z39&lt;=0.6,"Media",IF(Z39&lt;=0.8,"Alta","Muy Alta"))))),"")</f>
        <v/>
      </c>
      <c r="AB39" s="117" t="str">
        <f>+Z39</f>
        <v/>
      </c>
      <c r="AC39" s="119" t="str">
        <f>IFERROR(IF(AD39="","",IF(AD39&lt;=0.2,"Leve",IF(AD39&lt;=0.4,"Menor",IF(AD39&lt;=0.6,"Moderado",IF(AD39&lt;=0.8,"Mayor","Catastrófico"))))),"")</f>
        <v/>
      </c>
      <c r="AD39" s="117" t="str">
        <f>IFERROR(IF(S39="Impacto",(O39-(+O39*V39)),IF(S39="Probabilidad",O39,"")),"")</f>
        <v/>
      </c>
      <c r="AE39" s="120"/>
      <c r="AF39" s="116"/>
      <c r="AG39" s="140"/>
      <c r="AH39" s="150"/>
      <c r="AI39" s="123"/>
      <c r="AJ39" s="123"/>
      <c r="AK39" s="150"/>
      <c r="AL39" s="151"/>
    </row>
    <row r="40" spans="1:70" ht="30" customHeight="1" x14ac:dyDescent="0.3">
      <c r="D40" s="235"/>
      <c r="E40" s="235"/>
      <c r="F40" s="238"/>
      <c r="G40" s="238"/>
      <c r="H40" s="238"/>
      <c r="I40" s="254"/>
      <c r="J40" s="229"/>
      <c r="K40" s="221"/>
      <c r="L40" s="240"/>
      <c r="M40" s="221"/>
      <c r="N40" s="229"/>
      <c r="O40" s="221"/>
      <c r="P40" s="222"/>
      <c r="Q40" s="149">
        <v>2</v>
      </c>
      <c r="R40" s="114"/>
      <c r="S40" s="115"/>
      <c r="T40" s="116"/>
      <c r="U40" s="116"/>
      <c r="V40" s="117"/>
      <c r="W40" s="116"/>
      <c r="X40" s="116"/>
      <c r="Y40" s="116"/>
      <c r="Z40" s="118" t="str">
        <f>IFERROR(IF(AND(S39="Probabilidad",S40="Probabilidad"),(AB39-(+AB39*V40)),IF(S40="Probabilidad",(K39-(+K39*V40)),IF(S40="Impacto",AB39,""))),"")</f>
        <v/>
      </c>
      <c r="AA40" s="119" t="str">
        <f t="shared" ref="AA40" si="52">IFERROR(IF(Z40="","",IF(Z40&lt;=0.2,"Muy Baja",IF(Z40&lt;=0.4,"Baja",IF(Z40&lt;=0.6,"Media",IF(Z40&lt;=0.8,"Alta","Muy Alta"))))),"")</f>
        <v/>
      </c>
      <c r="AB40" s="117" t="str">
        <f t="shared" ref="AB40" si="53">+Z40</f>
        <v/>
      </c>
      <c r="AC40" s="119" t="str">
        <f t="shared" ref="AC40" si="54">IFERROR(IF(AD40="","",IF(AD40&lt;=0.2,"Leve",IF(AD40&lt;=0.4,"Menor",IF(AD40&lt;=0.6,"Moderado",IF(AD40&lt;=0.8,"Mayor","Catastrófico"))))),"")</f>
        <v/>
      </c>
      <c r="AD40" s="117" t="str">
        <f>IFERROR(IF(AND(S39="Impacto",S40="Impacto"),(AD39-(+AD39*V40)),IF(S40="Impacto",($O$9-(+$O$9*V40)),IF(S40="Probabilidad",AD39,""))),"")</f>
        <v/>
      </c>
      <c r="AE40" s="120"/>
      <c r="AF40" s="116"/>
      <c r="AG40" s="150"/>
      <c r="AH40" s="150"/>
      <c r="AI40" s="123"/>
      <c r="AJ40" s="123"/>
      <c r="AK40" s="150"/>
      <c r="AL40" s="151"/>
    </row>
    <row r="41" spans="1:70" ht="30" customHeight="1" x14ac:dyDescent="0.3">
      <c r="D41" s="235"/>
      <c r="E41" s="235"/>
      <c r="F41" s="238"/>
      <c r="G41" s="238"/>
      <c r="H41" s="238"/>
      <c r="I41" s="254"/>
      <c r="J41" s="229"/>
      <c r="K41" s="221"/>
      <c r="L41" s="240"/>
      <c r="M41" s="221"/>
      <c r="N41" s="229"/>
      <c r="O41" s="221"/>
      <c r="P41" s="222"/>
      <c r="Q41" s="149">
        <v>3</v>
      </c>
    </row>
    <row r="42" spans="1:70" ht="30" customHeight="1" x14ac:dyDescent="0.3">
      <c r="D42" s="235"/>
      <c r="E42" s="235"/>
      <c r="F42" s="238"/>
      <c r="G42" s="238"/>
      <c r="H42" s="238"/>
      <c r="I42" s="254"/>
      <c r="J42" s="229"/>
      <c r="K42" s="221"/>
      <c r="L42" s="240"/>
      <c r="M42" s="221"/>
      <c r="N42" s="229"/>
      <c r="O42" s="221"/>
      <c r="P42" s="222"/>
      <c r="Q42" s="149">
        <v>4</v>
      </c>
    </row>
    <row r="43" spans="1:70" ht="30" customHeight="1" x14ac:dyDescent="0.3">
      <c r="D43" s="235"/>
      <c r="E43" s="235"/>
      <c r="F43" s="238"/>
      <c r="G43" s="238"/>
      <c r="H43" s="238"/>
      <c r="I43" s="254"/>
      <c r="J43" s="229"/>
      <c r="K43" s="221"/>
      <c r="L43" s="240"/>
      <c r="M43" s="221"/>
      <c r="N43" s="229"/>
      <c r="O43" s="221"/>
      <c r="P43" s="222"/>
      <c r="Q43" s="149">
        <v>5</v>
      </c>
    </row>
    <row r="44" spans="1:70" ht="30" customHeight="1" x14ac:dyDescent="0.3">
      <c r="D44" s="236"/>
      <c r="E44" s="236"/>
      <c r="F44" s="239"/>
      <c r="G44" s="239"/>
      <c r="H44" s="239"/>
      <c r="I44" s="255"/>
      <c r="J44" s="229"/>
      <c r="K44" s="221"/>
      <c r="L44" s="240"/>
      <c r="M44" s="221"/>
      <c r="N44" s="229"/>
      <c r="O44" s="221"/>
      <c r="P44" s="222"/>
      <c r="Q44" s="149">
        <v>6</v>
      </c>
    </row>
    <row r="45" spans="1:70" ht="30" customHeight="1" x14ac:dyDescent="0.3">
      <c r="D45" s="234"/>
      <c r="E45" s="234"/>
      <c r="F45" s="237"/>
      <c r="G45" s="237"/>
      <c r="H45" s="253"/>
      <c r="I45" s="253"/>
      <c r="J45" s="229" t="str">
        <f>IF(I45&lt;=0,"",IF(I45&lt;=2,"Muy Baja",IF(I45&lt;=24,"Baja",IF(I45&lt;=500,"Media",IF(I45&lt;=5000,"Alta","Muy Alta")))))</f>
        <v/>
      </c>
      <c r="K45" s="221" t="str">
        <f t="shared" ref="K45" si="55">IF(J45="","",IF(J45="Muy Baja",0.2,IF(J45="Baja",0.4,IF(J45="Media",0.6,IF(J45="Alta",0.8,IF(J45="Muy Alta",1,))))))</f>
        <v/>
      </c>
      <c r="L45" s="240"/>
      <c r="M45" s="221"/>
      <c r="N45" s="229"/>
      <c r="O45" s="221"/>
      <c r="P45" s="222"/>
      <c r="Q45" s="149">
        <v>1</v>
      </c>
      <c r="R45" s="114"/>
      <c r="S45" s="115"/>
      <c r="T45" s="116"/>
      <c r="U45" s="116"/>
      <c r="V45" s="117"/>
      <c r="W45" s="116"/>
      <c r="X45" s="116"/>
      <c r="Y45" s="116"/>
      <c r="Z45" s="118"/>
      <c r="AA45" s="119"/>
      <c r="AB45" s="117"/>
      <c r="AC45" s="119" t="str">
        <f>IFERROR(IF(AD45="","",IF(AD45&lt;=0.2,"Leve",IF(AD45&lt;=0.4,"Menor",IF(AD45&lt;=0.6,"Moderado",IF(AD45&lt;=0.8,"Mayor","Catastrófico"))))),"")</f>
        <v/>
      </c>
      <c r="AD45" s="117" t="str">
        <f>IFERROR(IF(S45="Impacto",(O45-(+O45*V45)),IF(S45="Probabilidad",O45,"")),"")</f>
        <v/>
      </c>
      <c r="AE45" s="120"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
      </c>
      <c r="AF45" s="116"/>
      <c r="AG45" s="140"/>
      <c r="AH45" s="150"/>
      <c r="AI45" s="123"/>
      <c r="AJ45" s="123"/>
      <c r="AK45" s="150"/>
      <c r="AL45" s="151"/>
    </row>
    <row r="46" spans="1:70" ht="30" customHeight="1" x14ac:dyDescent="0.3">
      <c r="D46" s="235"/>
      <c r="E46" s="235"/>
      <c r="F46" s="238"/>
      <c r="G46" s="238"/>
      <c r="H46" s="254"/>
      <c r="I46" s="254"/>
      <c r="J46" s="229"/>
      <c r="K46" s="221"/>
      <c r="L46" s="240"/>
      <c r="M46" s="221"/>
      <c r="N46" s="229"/>
      <c r="O46" s="221"/>
      <c r="P46" s="222"/>
      <c r="Q46" s="149">
        <v>2</v>
      </c>
      <c r="R46" s="114"/>
      <c r="S46" s="115"/>
      <c r="T46" s="116"/>
      <c r="U46" s="116"/>
      <c r="V46" s="117"/>
      <c r="W46" s="116"/>
      <c r="X46" s="116"/>
      <c r="Y46" s="116"/>
      <c r="Z46" s="118"/>
      <c r="AA46" s="119"/>
      <c r="AB46" s="117"/>
      <c r="AC46" s="119" t="str">
        <f t="shared" ref="AC46" si="56">IFERROR(IF(AD46="","",IF(AD46&lt;=0.2,"Leve",IF(AD46&lt;=0.4,"Menor",IF(AD46&lt;=0.6,"Moderado",IF(AD46&lt;=0.8,"Mayor","Catastrófico"))))),"")</f>
        <v/>
      </c>
      <c r="AD46" s="117" t="str">
        <f>IFERROR(IF(AND(S45="Impacto",S46="Impacto"),(AD45-(+AD45*V46)),IF(S46="Impacto",($O$9-(+$O$9*V46)),IF(S46="Probabilidad",AD45,""))),"")</f>
        <v/>
      </c>
      <c r="AE46" s="120" t="str">
        <f t="shared" ref="AE46" si="57">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116"/>
      <c r="AG46" s="150"/>
      <c r="AH46" s="150"/>
      <c r="AI46" s="123"/>
      <c r="AJ46" s="123"/>
      <c r="AK46" s="150"/>
      <c r="AL46" s="151"/>
    </row>
    <row r="47" spans="1:70" ht="30" customHeight="1" x14ac:dyDescent="0.3">
      <c r="D47" s="235"/>
      <c r="E47" s="235"/>
      <c r="F47" s="238"/>
      <c r="G47" s="238"/>
      <c r="H47" s="254"/>
      <c r="I47" s="254"/>
      <c r="J47" s="229"/>
      <c r="K47" s="221"/>
      <c r="L47" s="240"/>
      <c r="M47" s="221"/>
      <c r="N47" s="229"/>
      <c r="O47" s="221"/>
      <c r="P47" s="222"/>
      <c r="Q47" s="149">
        <v>3</v>
      </c>
    </row>
    <row r="48" spans="1:70" ht="30" customHeight="1" x14ac:dyDescent="0.3">
      <c r="D48" s="235"/>
      <c r="E48" s="235"/>
      <c r="F48" s="238"/>
      <c r="G48" s="238"/>
      <c r="H48" s="254"/>
      <c r="I48" s="254"/>
      <c r="J48" s="229"/>
      <c r="K48" s="221"/>
      <c r="L48" s="240"/>
      <c r="M48" s="221"/>
      <c r="N48" s="229"/>
      <c r="O48" s="221"/>
      <c r="P48" s="222"/>
      <c r="Q48" s="149">
        <v>4</v>
      </c>
    </row>
    <row r="49" spans="4:17" ht="30" customHeight="1" x14ac:dyDescent="0.3">
      <c r="D49" s="235"/>
      <c r="E49" s="235"/>
      <c r="F49" s="238"/>
      <c r="G49" s="238"/>
      <c r="H49" s="254"/>
      <c r="I49" s="254"/>
      <c r="J49" s="229"/>
      <c r="K49" s="221"/>
      <c r="L49" s="240"/>
      <c r="M49" s="221"/>
      <c r="N49" s="229"/>
      <c r="O49" s="221"/>
      <c r="P49" s="222"/>
      <c r="Q49" s="149">
        <v>5</v>
      </c>
    </row>
    <row r="50" spans="4:17" ht="30" customHeight="1" x14ac:dyDescent="0.3">
      <c r="D50" s="236"/>
      <c r="E50" s="236"/>
      <c r="F50" s="239"/>
      <c r="G50" s="239"/>
      <c r="H50" s="255"/>
      <c r="I50" s="255"/>
      <c r="J50" s="229"/>
      <c r="K50" s="221"/>
      <c r="L50" s="240"/>
      <c r="M50" s="221"/>
      <c r="N50" s="229"/>
      <c r="O50" s="221"/>
      <c r="P50" s="222"/>
      <c r="Q50" s="149">
        <v>6</v>
      </c>
    </row>
    <row r="51" spans="4:17" ht="30" customHeight="1" x14ac:dyDescent="0.3"/>
    <row r="52" spans="4:17" ht="30" customHeight="1" x14ac:dyDescent="0.3"/>
    <row r="53" spans="4:17" ht="30" customHeight="1" x14ac:dyDescent="0.3"/>
    <row r="54" spans="4:17" ht="30" customHeight="1" x14ac:dyDescent="0.3"/>
    <row r="55" spans="4:17" ht="30" customHeight="1" x14ac:dyDescent="0.3"/>
    <row r="56" spans="4:17" ht="30" customHeight="1" x14ac:dyDescent="0.3">
      <c r="E56" s="244"/>
      <c r="F56" s="245"/>
      <c r="G56" s="245"/>
      <c r="H56" s="245"/>
      <c r="I56" s="245"/>
      <c r="J56" s="245"/>
      <c r="K56" s="245"/>
      <c r="L56" s="245"/>
      <c r="M56" s="245"/>
      <c r="N56" s="245"/>
      <c r="O56" s="245"/>
      <c r="P56" s="246"/>
    </row>
    <row r="57" spans="4:17" ht="30" customHeight="1" x14ac:dyDescent="0.3">
      <c r="E57" s="247"/>
      <c r="F57" s="248"/>
      <c r="G57" s="248"/>
      <c r="H57" s="248"/>
      <c r="I57" s="248"/>
      <c r="J57" s="248"/>
      <c r="K57" s="248"/>
      <c r="L57" s="248"/>
      <c r="M57" s="248"/>
      <c r="N57" s="248"/>
      <c r="O57" s="248"/>
      <c r="P57" s="249"/>
    </row>
    <row r="58" spans="4:17" ht="30" customHeight="1" x14ac:dyDescent="0.3">
      <c r="E58" s="247"/>
      <c r="F58" s="248"/>
      <c r="G58" s="248"/>
      <c r="H58" s="248"/>
      <c r="I58" s="248"/>
      <c r="J58" s="248"/>
      <c r="K58" s="248"/>
      <c r="L58" s="248"/>
      <c r="M58" s="248"/>
      <c r="N58" s="248"/>
      <c r="O58" s="248"/>
      <c r="P58" s="249"/>
    </row>
    <row r="59" spans="4:17" x14ac:dyDescent="0.3">
      <c r="E59" s="247"/>
      <c r="F59" s="248"/>
      <c r="G59" s="248"/>
      <c r="H59" s="248"/>
      <c r="I59" s="248"/>
      <c r="J59" s="248"/>
      <c r="K59" s="248"/>
      <c r="L59" s="248"/>
      <c r="M59" s="248"/>
      <c r="N59" s="248"/>
      <c r="O59" s="248"/>
      <c r="P59" s="249"/>
    </row>
    <row r="60" spans="4:17" x14ac:dyDescent="0.3">
      <c r="E60" s="247"/>
      <c r="F60" s="248"/>
      <c r="G60" s="248"/>
      <c r="H60" s="248"/>
      <c r="I60" s="248"/>
      <c r="J60" s="248"/>
      <c r="K60" s="248"/>
      <c r="L60" s="248"/>
      <c r="M60" s="248"/>
      <c r="N60" s="248"/>
      <c r="O60" s="248"/>
      <c r="P60" s="249"/>
    </row>
    <row r="61" spans="4:17" x14ac:dyDescent="0.3">
      <c r="E61" s="247"/>
      <c r="F61" s="248"/>
      <c r="G61" s="248"/>
      <c r="H61" s="248"/>
      <c r="I61" s="248"/>
      <c r="J61" s="248"/>
      <c r="K61" s="248"/>
      <c r="L61" s="248"/>
      <c r="M61" s="248"/>
      <c r="N61" s="248"/>
      <c r="O61" s="248"/>
      <c r="P61" s="249"/>
    </row>
    <row r="62" spans="4:17" x14ac:dyDescent="0.3">
      <c r="E62" s="247"/>
      <c r="F62" s="248"/>
      <c r="G62" s="248"/>
      <c r="H62" s="248"/>
      <c r="I62" s="248"/>
      <c r="J62" s="248"/>
      <c r="K62" s="248"/>
      <c r="L62" s="248"/>
      <c r="M62" s="248"/>
      <c r="N62" s="248"/>
      <c r="O62" s="248"/>
      <c r="P62" s="249"/>
    </row>
    <row r="63" spans="4:17" x14ac:dyDescent="0.3">
      <c r="E63" s="247"/>
      <c r="F63" s="248"/>
      <c r="G63" s="248"/>
      <c r="H63" s="248"/>
      <c r="I63" s="248"/>
      <c r="J63" s="248"/>
      <c r="K63" s="248"/>
      <c r="L63" s="248"/>
      <c r="M63" s="248"/>
      <c r="N63" s="248"/>
      <c r="O63" s="248"/>
      <c r="P63" s="249"/>
    </row>
    <row r="64" spans="4:17" x14ac:dyDescent="0.3">
      <c r="E64" s="247"/>
      <c r="F64" s="248"/>
      <c r="G64" s="248"/>
      <c r="H64" s="248"/>
      <c r="I64" s="248"/>
      <c r="J64" s="248"/>
      <c r="K64" s="248"/>
      <c r="L64" s="248"/>
      <c r="M64" s="248"/>
      <c r="N64" s="248"/>
      <c r="O64" s="248"/>
      <c r="P64" s="249"/>
    </row>
    <row r="65" spans="5:16" x14ac:dyDescent="0.3">
      <c r="E65" s="247"/>
      <c r="F65" s="248"/>
      <c r="G65" s="248"/>
      <c r="H65" s="248"/>
      <c r="I65" s="248"/>
      <c r="J65" s="248"/>
      <c r="K65" s="248"/>
      <c r="L65" s="248"/>
      <c r="M65" s="248"/>
      <c r="N65" s="248"/>
      <c r="O65" s="248"/>
      <c r="P65" s="249"/>
    </row>
    <row r="66" spans="5:16" x14ac:dyDescent="0.3">
      <c r="E66" s="247"/>
      <c r="F66" s="248"/>
      <c r="G66" s="248"/>
      <c r="H66" s="248"/>
      <c r="I66" s="248"/>
      <c r="J66" s="248"/>
      <c r="K66" s="248"/>
      <c r="L66" s="248"/>
      <c r="M66" s="248"/>
      <c r="N66" s="248"/>
      <c r="O66" s="248"/>
      <c r="P66" s="249"/>
    </row>
    <row r="67" spans="5:16" x14ac:dyDescent="0.3">
      <c r="E67" s="247"/>
      <c r="F67" s="248"/>
      <c r="G67" s="248"/>
      <c r="H67" s="248"/>
      <c r="I67" s="248"/>
      <c r="J67" s="248"/>
      <c r="K67" s="248"/>
      <c r="L67" s="248"/>
      <c r="M67" s="248"/>
      <c r="N67" s="248"/>
      <c r="O67" s="248"/>
      <c r="P67" s="249"/>
    </row>
    <row r="68" spans="5:16" x14ac:dyDescent="0.3">
      <c r="E68" s="250"/>
      <c r="F68" s="251"/>
      <c r="G68" s="251"/>
      <c r="H68" s="251"/>
      <c r="I68" s="251"/>
      <c r="J68" s="251"/>
      <c r="K68" s="251"/>
      <c r="L68" s="251"/>
      <c r="M68" s="251"/>
      <c r="N68" s="251"/>
      <c r="O68" s="251"/>
      <c r="P68" s="252"/>
    </row>
  </sheetData>
  <dataConsolidate/>
  <mergeCells count="146">
    <mergeCell ref="P45:P50"/>
    <mergeCell ref="D39:D44"/>
    <mergeCell ref="D45:D50"/>
    <mergeCell ref="E56:P68"/>
    <mergeCell ref="H39:H44"/>
    <mergeCell ref="J39:J44"/>
    <mergeCell ref="J45:J50"/>
    <mergeCell ref="E39:E44"/>
    <mergeCell ref="F39:F44"/>
    <mergeCell ref="G39:G44"/>
    <mergeCell ref="I39:I44"/>
    <mergeCell ref="E45:E50"/>
    <mergeCell ref="F45:F50"/>
    <mergeCell ref="G45:G50"/>
    <mergeCell ref="H45:H50"/>
    <mergeCell ref="I45:I50"/>
    <mergeCell ref="K39:K44"/>
    <mergeCell ref="L39:L44"/>
    <mergeCell ref="M39:M44"/>
    <mergeCell ref="N39:N44"/>
    <mergeCell ref="O39:O44"/>
    <mergeCell ref="P39:P44"/>
    <mergeCell ref="K45:K50"/>
    <mergeCell ref="L45:L50"/>
    <mergeCell ref="M45:M50"/>
    <mergeCell ref="N45:N50"/>
    <mergeCell ref="O45:O50"/>
    <mergeCell ref="N33:N38"/>
    <mergeCell ref="N27:N32"/>
    <mergeCell ref="L21:L26"/>
    <mergeCell ref="M21:M26"/>
    <mergeCell ref="N21:N26"/>
    <mergeCell ref="O21:O26"/>
    <mergeCell ref="P21:P26"/>
    <mergeCell ref="O27:O32"/>
    <mergeCell ref="P27:P32"/>
    <mergeCell ref="O33:O38"/>
    <mergeCell ref="P33:P38"/>
    <mergeCell ref="A6:I6"/>
    <mergeCell ref="J6:P6"/>
    <mergeCell ref="Q6:Y6"/>
    <mergeCell ref="Z6:AF6"/>
    <mergeCell ref="E9:E14"/>
    <mergeCell ref="P9:P14"/>
    <mergeCell ref="K9:K14"/>
    <mergeCell ref="L9:L14"/>
    <mergeCell ref="M9:M14"/>
    <mergeCell ref="N9:N14"/>
    <mergeCell ref="O9:O14"/>
    <mergeCell ref="A27:A32"/>
    <mergeCell ref="C27:C32"/>
    <mergeCell ref="B27:B32"/>
    <mergeCell ref="F27:F32"/>
    <mergeCell ref="AG6:AL6"/>
    <mergeCell ref="F15:F20"/>
    <mergeCell ref="H15:H20"/>
    <mergeCell ref="M15:M20"/>
    <mergeCell ref="A33:A38"/>
    <mergeCell ref="D33:D38"/>
    <mergeCell ref="E33:E38"/>
    <mergeCell ref="G33:G38"/>
    <mergeCell ref="D27:D32"/>
    <mergeCell ref="E27:E32"/>
    <mergeCell ref="L33:L38"/>
    <mergeCell ref="M33:M38"/>
    <mergeCell ref="G27:G32"/>
    <mergeCell ref="I27:I32"/>
    <mergeCell ref="J27:J32"/>
    <mergeCell ref="L27:L32"/>
    <mergeCell ref="I33:I38"/>
    <mergeCell ref="J33:J38"/>
    <mergeCell ref="K33:K38"/>
    <mergeCell ref="M27:M32"/>
    <mergeCell ref="AG7:AG8"/>
    <mergeCell ref="AL7:AL8"/>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K7:K8"/>
    <mergeCell ref="N7:N8"/>
    <mergeCell ref="O7:O8"/>
    <mergeCell ref="P7:P8"/>
    <mergeCell ref="L7:L8"/>
    <mergeCell ref="M7:M8"/>
    <mergeCell ref="H27:H32"/>
    <mergeCell ref="J15:J20"/>
    <mergeCell ref="K15:K20"/>
    <mergeCell ref="A15:A20"/>
    <mergeCell ref="F21:F26"/>
    <mergeCell ref="H21:H26"/>
    <mergeCell ref="B33:B38"/>
    <mergeCell ref="C33:C38"/>
    <mergeCell ref="F33:F38"/>
    <mergeCell ref="H33:H38"/>
    <mergeCell ref="G15:G20"/>
    <mergeCell ref="I15:I20"/>
    <mergeCell ref="N15:N20"/>
    <mergeCell ref="D15:D20"/>
    <mergeCell ref="E15:E20"/>
    <mergeCell ref="K27:K32"/>
    <mergeCell ref="C15:C20"/>
    <mergeCell ref="B15:B20"/>
    <mergeCell ref="D21:D26"/>
    <mergeCell ref="E21:E26"/>
    <mergeCell ref="G21:G26"/>
    <mergeCell ref="I21:I26"/>
    <mergeCell ref="J21:J26"/>
    <mergeCell ref="K21:K26"/>
    <mergeCell ref="L15:L20"/>
    <mergeCell ref="A1:AL1"/>
    <mergeCell ref="A2:AL2"/>
    <mergeCell ref="A3:AL3"/>
    <mergeCell ref="A4:AL4"/>
    <mergeCell ref="H7:H8"/>
    <mergeCell ref="F9:F14"/>
    <mergeCell ref="H9:H14"/>
    <mergeCell ref="B21:B26"/>
    <mergeCell ref="C21:C26"/>
    <mergeCell ref="O15:O20"/>
    <mergeCell ref="P15:P20"/>
    <mergeCell ref="C9:C14"/>
    <mergeCell ref="B9:B14"/>
    <mergeCell ref="A21:A26"/>
    <mergeCell ref="AC7:AC8"/>
    <mergeCell ref="AA7:AA8"/>
    <mergeCell ref="AB7:AB8"/>
    <mergeCell ref="S7:S8"/>
    <mergeCell ref="T7:Y7"/>
    <mergeCell ref="G9:G14"/>
    <mergeCell ref="I9:I14"/>
    <mergeCell ref="J9:J14"/>
    <mergeCell ref="A9:A14"/>
    <mergeCell ref="D9:D14"/>
  </mergeCells>
  <phoneticPr fontId="61" type="noConversion"/>
  <conditionalFormatting sqref="P9">
    <cfRule type="cellIs" dxfId="201" priority="739" operator="equal">
      <formula>"Extremo"</formula>
    </cfRule>
    <cfRule type="cellIs" dxfId="200" priority="740" operator="equal">
      <formula>"Alto"</formula>
    </cfRule>
    <cfRule type="cellIs" dxfId="199" priority="741" operator="equal">
      <formula>"Moderado"</formula>
    </cfRule>
    <cfRule type="cellIs" dxfId="198" priority="742" operator="equal">
      <formula>"Bajo"</formula>
    </cfRule>
  </conditionalFormatting>
  <conditionalFormatting sqref="AA9:AA14">
    <cfRule type="cellIs" dxfId="197" priority="734" operator="equal">
      <formula>"Muy Alta"</formula>
    </cfRule>
    <cfRule type="cellIs" dxfId="196" priority="735" operator="equal">
      <formula>"Alta"</formula>
    </cfRule>
    <cfRule type="cellIs" dxfId="195" priority="736" operator="equal">
      <formula>"Media"</formula>
    </cfRule>
    <cfRule type="cellIs" dxfId="194" priority="737" operator="equal">
      <formula>"Baja"</formula>
    </cfRule>
    <cfRule type="cellIs" dxfId="193" priority="738" operator="equal">
      <formula>"Muy Baja"</formula>
    </cfRule>
  </conditionalFormatting>
  <conditionalFormatting sqref="AC9:AC14">
    <cfRule type="cellIs" dxfId="192" priority="729" operator="equal">
      <formula>"Catastrófico"</formula>
    </cfRule>
    <cfRule type="cellIs" dxfId="191" priority="730" operator="equal">
      <formula>"Mayor"</formula>
    </cfRule>
    <cfRule type="cellIs" dxfId="190" priority="731" operator="equal">
      <formula>"Moderado"</formula>
    </cfRule>
    <cfRule type="cellIs" dxfId="189" priority="732" operator="equal">
      <formula>"Menor"</formula>
    </cfRule>
    <cfRule type="cellIs" dxfId="188" priority="733" operator="equal">
      <formula>"Leve"</formula>
    </cfRule>
  </conditionalFormatting>
  <conditionalFormatting sqref="AE9:AE14">
    <cfRule type="cellIs" dxfId="187" priority="725" operator="equal">
      <formula>"Extremo"</formula>
    </cfRule>
    <cfRule type="cellIs" dxfId="186" priority="726" operator="equal">
      <formula>"Alto"</formula>
    </cfRule>
    <cfRule type="cellIs" dxfId="185" priority="727" operator="equal">
      <formula>"Moderado"</formula>
    </cfRule>
    <cfRule type="cellIs" dxfId="184" priority="728" operator="equal">
      <formula>"Bajo"</formula>
    </cfRule>
  </conditionalFormatting>
  <conditionalFormatting sqref="J9">
    <cfRule type="cellIs" dxfId="183" priority="194" operator="equal">
      <formula>"Muy Alta"</formula>
    </cfRule>
    <cfRule type="cellIs" dxfId="182" priority="195" operator="equal">
      <formula>"Alta"</formula>
    </cfRule>
    <cfRule type="cellIs" dxfId="181" priority="196" operator="equal">
      <formula>"Media"</formula>
    </cfRule>
    <cfRule type="cellIs" dxfId="180" priority="197" operator="equal">
      <formula>"Baja"</formula>
    </cfRule>
    <cfRule type="cellIs" dxfId="179" priority="198" operator="equal">
      <formula>"Muy Baja"</formula>
    </cfRule>
  </conditionalFormatting>
  <conditionalFormatting sqref="N9">
    <cfRule type="cellIs" dxfId="178" priority="189" operator="equal">
      <formula>"Catastrófico"</formula>
    </cfRule>
    <cfRule type="cellIs" dxfId="177" priority="190" operator="equal">
      <formula>"Mayor"</formula>
    </cfRule>
    <cfRule type="cellIs" dxfId="176" priority="191" operator="equal">
      <formula>"Moderado"</formula>
    </cfRule>
    <cfRule type="cellIs" dxfId="175" priority="192" operator="equal">
      <formula>"Menor"</formula>
    </cfRule>
    <cfRule type="cellIs" dxfId="174" priority="193" operator="equal">
      <formula>"Leve"</formula>
    </cfRule>
  </conditionalFormatting>
  <conditionalFormatting sqref="M9:M14">
    <cfRule type="containsText" dxfId="173" priority="188" operator="containsText" text="❌">
      <formula>NOT(ISERROR(SEARCH("❌",M9)))</formula>
    </cfRule>
  </conditionalFormatting>
  <conditionalFormatting sqref="P15">
    <cfRule type="cellIs" dxfId="172" priority="170" operator="equal">
      <formula>"Extremo"</formula>
    </cfRule>
    <cfRule type="cellIs" dxfId="171" priority="171" operator="equal">
      <formula>"Alto"</formula>
    </cfRule>
    <cfRule type="cellIs" dxfId="170" priority="172" operator="equal">
      <formula>"Moderado"</formula>
    </cfRule>
    <cfRule type="cellIs" dxfId="169" priority="173" operator="equal">
      <formula>"Bajo"</formula>
    </cfRule>
  </conditionalFormatting>
  <conditionalFormatting sqref="AA15:AA20">
    <cfRule type="cellIs" dxfId="168" priority="165" operator="equal">
      <formula>"Muy Alta"</formula>
    </cfRule>
    <cfRule type="cellIs" dxfId="167" priority="166" operator="equal">
      <formula>"Alta"</formula>
    </cfRule>
    <cfRule type="cellIs" dxfId="166" priority="167" operator="equal">
      <formula>"Media"</formula>
    </cfRule>
    <cfRule type="cellIs" dxfId="165" priority="168" operator="equal">
      <formula>"Baja"</formula>
    </cfRule>
    <cfRule type="cellIs" dxfId="164" priority="169" operator="equal">
      <formula>"Muy Baja"</formula>
    </cfRule>
  </conditionalFormatting>
  <conditionalFormatting sqref="AC15:AC20">
    <cfRule type="cellIs" dxfId="163" priority="160" operator="equal">
      <formula>"Catastrófico"</formula>
    </cfRule>
    <cfRule type="cellIs" dxfId="162" priority="161" operator="equal">
      <formula>"Mayor"</formula>
    </cfRule>
    <cfRule type="cellIs" dxfId="161" priority="162" operator="equal">
      <formula>"Moderado"</formula>
    </cfRule>
    <cfRule type="cellIs" dxfId="160" priority="163" operator="equal">
      <formula>"Menor"</formula>
    </cfRule>
    <cfRule type="cellIs" dxfId="159" priority="164" operator="equal">
      <formula>"Leve"</formula>
    </cfRule>
  </conditionalFormatting>
  <conditionalFormatting sqref="AE15:AE20">
    <cfRule type="cellIs" dxfId="158" priority="156" operator="equal">
      <formula>"Extremo"</formula>
    </cfRule>
    <cfRule type="cellIs" dxfId="157" priority="157" operator="equal">
      <formula>"Alto"</formula>
    </cfRule>
    <cfRule type="cellIs" dxfId="156" priority="158" operator="equal">
      <formula>"Moderado"</formula>
    </cfRule>
    <cfRule type="cellIs" dxfId="155" priority="159" operator="equal">
      <formula>"Bajo"</formula>
    </cfRule>
  </conditionalFormatting>
  <conditionalFormatting sqref="J15">
    <cfRule type="cellIs" dxfId="154" priority="151" operator="equal">
      <formula>"Muy Alta"</formula>
    </cfRule>
    <cfRule type="cellIs" dxfId="153" priority="152" operator="equal">
      <formula>"Alta"</formula>
    </cfRule>
    <cfRule type="cellIs" dxfId="152" priority="153" operator="equal">
      <formula>"Media"</formula>
    </cfRule>
    <cfRule type="cellIs" dxfId="151" priority="154" operator="equal">
      <formula>"Baja"</formula>
    </cfRule>
    <cfRule type="cellIs" dxfId="150" priority="155" operator="equal">
      <formula>"Muy Baja"</formula>
    </cfRule>
  </conditionalFormatting>
  <conditionalFormatting sqref="N15">
    <cfRule type="cellIs" dxfId="149" priority="146" operator="equal">
      <formula>"Catastrófico"</formula>
    </cfRule>
    <cfRule type="cellIs" dxfId="148" priority="147" operator="equal">
      <formula>"Mayor"</formula>
    </cfRule>
    <cfRule type="cellIs" dxfId="147" priority="148" operator="equal">
      <formula>"Moderado"</formula>
    </cfRule>
    <cfRule type="cellIs" dxfId="146" priority="149" operator="equal">
      <formula>"Menor"</formula>
    </cfRule>
    <cfRule type="cellIs" dxfId="145" priority="150" operator="equal">
      <formula>"Leve"</formula>
    </cfRule>
  </conditionalFormatting>
  <conditionalFormatting sqref="M15:M20">
    <cfRule type="containsText" dxfId="144" priority="145" operator="containsText" text="❌">
      <formula>NOT(ISERROR(SEARCH("❌",M15)))</formula>
    </cfRule>
  </conditionalFormatting>
  <conditionalFormatting sqref="P21">
    <cfRule type="cellIs" dxfId="114" priority="112" operator="equal">
      <formula>"Extremo"</formula>
    </cfRule>
    <cfRule type="cellIs" dxfId="113" priority="113" operator="equal">
      <formula>"Alto"</formula>
    </cfRule>
    <cfRule type="cellIs" dxfId="112" priority="114" operator="equal">
      <formula>"Moderado"</formula>
    </cfRule>
    <cfRule type="cellIs" dxfId="111" priority="115" operator="equal">
      <formula>"Bajo"</formula>
    </cfRule>
  </conditionalFormatting>
  <conditionalFormatting sqref="AA21:AA26">
    <cfRule type="cellIs" dxfId="110" priority="107" operator="equal">
      <formula>"Muy Alta"</formula>
    </cfRule>
    <cfRule type="cellIs" dxfId="109" priority="108" operator="equal">
      <formula>"Alta"</formula>
    </cfRule>
    <cfRule type="cellIs" dxfId="108" priority="109" operator="equal">
      <formula>"Media"</formula>
    </cfRule>
    <cfRule type="cellIs" dxfId="107" priority="110" operator="equal">
      <formula>"Baja"</formula>
    </cfRule>
    <cfRule type="cellIs" dxfId="106" priority="111" operator="equal">
      <formula>"Muy Baja"</formula>
    </cfRule>
  </conditionalFormatting>
  <conditionalFormatting sqref="AC21:AC26">
    <cfRule type="cellIs" dxfId="105" priority="102" operator="equal">
      <formula>"Catastrófico"</formula>
    </cfRule>
    <cfRule type="cellIs" dxfId="104" priority="103" operator="equal">
      <formula>"Mayor"</formula>
    </cfRule>
    <cfRule type="cellIs" dxfId="103" priority="104" operator="equal">
      <formula>"Moderado"</formula>
    </cfRule>
    <cfRule type="cellIs" dxfId="102" priority="105" operator="equal">
      <formula>"Menor"</formula>
    </cfRule>
    <cfRule type="cellIs" dxfId="101" priority="106" operator="equal">
      <formula>"Leve"</formula>
    </cfRule>
  </conditionalFormatting>
  <conditionalFormatting sqref="AE21:AE26">
    <cfRule type="cellIs" dxfId="100" priority="98" operator="equal">
      <formula>"Extremo"</formula>
    </cfRule>
    <cfRule type="cellIs" dxfId="99" priority="99" operator="equal">
      <formula>"Alto"</formula>
    </cfRule>
    <cfRule type="cellIs" dxfId="98" priority="100" operator="equal">
      <formula>"Moderado"</formula>
    </cfRule>
    <cfRule type="cellIs" dxfId="97" priority="101" operator="equal">
      <formula>"Bajo"</formula>
    </cfRule>
  </conditionalFormatting>
  <conditionalFormatting sqref="J21">
    <cfRule type="cellIs" dxfId="96" priority="93" operator="equal">
      <formula>"Muy Alta"</formula>
    </cfRule>
    <cfRule type="cellIs" dxfId="95" priority="94" operator="equal">
      <formula>"Alta"</formula>
    </cfRule>
    <cfRule type="cellIs" dxfId="94" priority="95" operator="equal">
      <formula>"Media"</formula>
    </cfRule>
    <cfRule type="cellIs" dxfId="93" priority="96" operator="equal">
      <formula>"Baja"</formula>
    </cfRule>
    <cfRule type="cellIs" dxfId="92" priority="97" operator="equal">
      <formula>"Muy Baja"</formula>
    </cfRule>
  </conditionalFormatting>
  <conditionalFormatting sqref="N21">
    <cfRule type="cellIs" dxfId="91" priority="88" operator="equal">
      <formula>"Catastrófico"</formula>
    </cfRule>
    <cfRule type="cellIs" dxfId="90" priority="89" operator="equal">
      <formula>"Mayor"</formula>
    </cfRule>
    <cfRule type="cellIs" dxfId="89" priority="90" operator="equal">
      <formula>"Moderado"</formula>
    </cfRule>
    <cfRule type="cellIs" dxfId="88" priority="91" operator="equal">
      <formula>"Menor"</formula>
    </cfRule>
    <cfRule type="cellIs" dxfId="87" priority="92" operator="equal">
      <formula>"Leve"</formula>
    </cfRule>
  </conditionalFormatting>
  <conditionalFormatting sqref="M21:M26">
    <cfRule type="containsText" dxfId="86" priority="87" operator="containsText" text="❌">
      <formula>NOT(ISERROR(SEARCH("❌",M21)))</formula>
    </cfRule>
  </conditionalFormatting>
  <conditionalFormatting sqref="P27">
    <cfRule type="cellIs" dxfId="85" priority="83" operator="equal">
      <formula>"Extremo"</formula>
    </cfRule>
    <cfRule type="cellIs" dxfId="84" priority="84" operator="equal">
      <formula>"Alto"</formula>
    </cfRule>
    <cfRule type="cellIs" dxfId="83" priority="85" operator="equal">
      <formula>"Moderado"</formula>
    </cfRule>
    <cfRule type="cellIs" dxfId="82" priority="86" operator="equal">
      <formula>"Bajo"</formula>
    </cfRule>
  </conditionalFormatting>
  <conditionalFormatting sqref="AA27:AA32">
    <cfRule type="cellIs" dxfId="81" priority="78" operator="equal">
      <formula>"Muy Alta"</formula>
    </cfRule>
    <cfRule type="cellIs" dxfId="80" priority="79" operator="equal">
      <formula>"Alta"</formula>
    </cfRule>
    <cfRule type="cellIs" dxfId="79" priority="80" operator="equal">
      <formula>"Media"</formula>
    </cfRule>
    <cfRule type="cellIs" dxfId="78" priority="81" operator="equal">
      <formula>"Baja"</formula>
    </cfRule>
    <cfRule type="cellIs" dxfId="77" priority="82" operator="equal">
      <formula>"Muy Baja"</formula>
    </cfRule>
  </conditionalFormatting>
  <conditionalFormatting sqref="AC27:AC32">
    <cfRule type="cellIs" dxfId="76" priority="73" operator="equal">
      <formula>"Catastrófico"</formula>
    </cfRule>
    <cfRule type="cellIs" dxfId="75" priority="74" operator="equal">
      <formula>"Mayor"</formula>
    </cfRule>
    <cfRule type="cellIs" dxfId="74" priority="75" operator="equal">
      <formula>"Moderado"</formula>
    </cfRule>
    <cfRule type="cellIs" dxfId="73" priority="76" operator="equal">
      <formula>"Menor"</formula>
    </cfRule>
    <cfRule type="cellIs" dxfId="72" priority="77" operator="equal">
      <formula>"Leve"</formula>
    </cfRule>
  </conditionalFormatting>
  <conditionalFormatting sqref="AE27:AE32">
    <cfRule type="cellIs" dxfId="71" priority="69" operator="equal">
      <formula>"Extremo"</formula>
    </cfRule>
    <cfRule type="cellIs" dxfId="70" priority="70" operator="equal">
      <formula>"Alto"</formula>
    </cfRule>
    <cfRule type="cellIs" dxfId="69" priority="71" operator="equal">
      <formula>"Moderado"</formula>
    </cfRule>
    <cfRule type="cellIs" dxfId="68" priority="72" operator="equal">
      <formula>"Bajo"</formula>
    </cfRule>
  </conditionalFormatting>
  <conditionalFormatting sqref="J27">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N27">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M27:M32">
    <cfRule type="containsText" dxfId="57" priority="58" operator="containsText" text="❌">
      <formula>NOT(ISERROR(SEARCH("❌",M27)))</formula>
    </cfRule>
  </conditionalFormatting>
  <conditionalFormatting sqref="P33 P39 P45">
    <cfRule type="cellIs" dxfId="56" priority="54" operator="equal">
      <formula>"Extremo"</formula>
    </cfRule>
    <cfRule type="cellIs" dxfId="55" priority="55" operator="equal">
      <formula>"Alto"</formula>
    </cfRule>
    <cfRule type="cellIs" dxfId="54" priority="56" operator="equal">
      <formula>"Moderado"</formula>
    </cfRule>
    <cfRule type="cellIs" dxfId="53" priority="57" operator="equal">
      <formula>"Bajo"</formula>
    </cfRule>
  </conditionalFormatting>
  <conditionalFormatting sqref="AA33:AA38">
    <cfRule type="cellIs" dxfId="52" priority="49" operator="equal">
      <formula>"Muy Alta"</formula>
    </cfRule>
    <cfRule type="cellIs" dxfId="51" priority="50" operator="equal">
      <formula>"Alta"</formula>
    </cfRule>
    <cfRule type="cellIs" dxfId="50" priority="51" operator="equal">
      <formula>"Media"</formula>
    </cfRule>
    <cfRule type="cellIs" dxfId="49" priority="52" operator="equal">
      <formula>"Baja"</formula>
    </cfRule>
    <cfRule type="cellIs" dxfId="48" priority="53" operator="equal">
      <formula>"Muy Baja"</formula>
    </cfRule>
  </conditionalFormatting>
  <conditionalFormatting sqref="AC33:AC38">
    <cfRule type="cellIs" dxfId="47" priority="44" operator="equal">
      <formula>"Catastrófico"</formula>
    </cfRule>
    <cfRule type="cellIs" dxfId="46" priority="45" operator="equal">
      <formula>"Mayor"</formula>
    </cfRule>
    <cfRule type="cellIs" dxfId="45" priority="46" operator="equal">
      <formula>"Moderado"</formula>
    </cfRule>
    <cfRule type="cellIs" dxfId="44" priority="47" operator="equal">
      <formula>"Menor"</formula>
    </cfRule>
    <cfRule type="cellIs" dxfId="43" priority="48" operator="equal">
      <formula>"Leve"</formula>
    </cfRule>
  </conditionalFormatting>
  <conditionalFormatting sqref="AE33:AE38">
    <cfRule type="cellIs" dxfId="42" priority="40" operator="equal">
      <formula>"Extremo"</formula>
    </cfRule>
    <cfRule type="cellIs" dxfId="41" priority="41" operator="equal">
      <formula>"Alto"</formula>
    </cfRule>
    <cfRule type="cellIs" dxfId="40" priority="42" operator="equal">
      <formula>"Moderado"</formula>
    </cfRule>
    <cfRule type="cellIs" dxfId="39" priority="43" operator="equal">
      <formula>"Bajo"</formula>
    </cfRule>
  </conditionalFormatting>
  <conditionalFormatting sqref="J33 J39 J45">
    <cfRule type="cellIs" dxfId="38" priority="35" operator="equal">
      <formula>"Muy Alta"</formula>
    </cfRule>
    <cfRule type="cellIs" dxfId="37" priority="36" operator="equal">
      <formula>"Alta"</formula>
    </cfRule>
    <cfRule type="cellIs" dxfId="36" priority="37" operator="equal">
      <formula>"Media"</formula>
    </cfRule>
    <cfRule type="cellIs" dxfId="35" priority="38" operator="equal">
      <formula>"Baja"</formula>
    </cfRule>
    <cfRule type="cellIs" dxfId="34" priority="39" operator="equal">
      <formula>"Muy Baja"</formula>
    </cfRule>
  </conditionalFormatting>
  <conditionalFormatting sqref="N33 N39 N45">
    <cfRule type="cellIs" dxfId="33" priority="30" operator="equal">
      <formula>"Catastrófico"</formula>
    </cfRule>
    <cfRule type="cellIs" dxfId="32" priority="31" operator="equal">
      <formula>"Mayor"</formula>
    </cfRule>
    <cfRule type="cellIs" dxfId="31" priority="32" operator="equal">
      <formula>"Moderado"</formula>
    </cfRule>
    <cfRule type="cellIs" dxfId="30" priority="33" operator="equal">
      <formula>"Menor"</formula>
    </cfRule>
    <cfRule type="cellIs" dxfId="29" priority="34" operator="equal">
      <formula>"Leve"</formula>
    </cfRule>
  </conditionalFormatting>
  <conditionalFormatting sqref="M33:M50">
    <cfRule type="containsText" dxfId="28" priority="29" operator="containsText" text="❌">
      <formula>NOT(ISERROR(SEARCH("❌",M33)))</formula>
    </cfRule>
  </conditionalFormatting>
  <conditionalFormatting sqref="AA39:AA40">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AC39:AC40">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AE39:AE40">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AA45:AA46">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C45:AC46">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E45:AE46">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2">
    <dataValidation type="list" allowBlank="1" showInputMessage="1" showErrorMessage="1" sqref="G6 G69:G1048576 G51:G55 G45 G33:G39 G27 G9:G21">
      <formula1>"Estratégicos, Imagen, Operativos, Financieros,Cumplimiento,Tecnológicos, Fraude, Corrupción, Imparcialidad, Confidencialidad, Seguridad de la información "</formula1>
    </dataValidation>
    <dataValidation type="list" allowBlank="1" showInputMessage="1" showErrorMessage="1" sqref="H6 H69:H1048576 H45 H51:H55 H9:H39">
      <formula1>"Positivo (Oportunidad) , Negativo (Amenaza)"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'Opciones Tratamiento'!$B$9:$B$10</xm:f>
          </x14:formula1>
          <xm:sqref>AL21:AL25 AL45:AL46 AL15:AL19 AL9:AL13 AL27:AL28 AL30:AL31 AL33:AL34 AL36:AL37 AL39:AL40</xm:sqref>
        </x14:dataValidation>
        <x14:dataValidation type="list" allowBlank="1" showInputMessage="1" showErrorMessage="1">
          <x14:formula1>
            <xm:f>'Tabla Valoración controles'!$D$4:$D$6</xm:f>
          </x14:formula1>
          <xm:sqref>T45:T46 T9:T40</xm:sqref>
        </x14:dataValidation>
        <x14:dataValidation type="list" allowBlank="1" showInputMessage="1" showErrorMessage="1">
          <x14:formula1>
            <xm:f>'Tabla Valoración controles'!$D$7:$D$8</xm:f>
          </x14:formula1>
          <xm:sqref>U45:U46 U9:U40</xm:sqref>
        </x14:dataValidation>
        <x14:dataValidation type="list" allowBlank="1" showInputMessage="1" showErrorMessage="1">
          <x14:formula1>
            <xm:f>'Tabla Valoración controles'!$D$9:$D$10</xm:f>
          </x14:formula1>
          <xm:sqref>W45:W46 W9:W40</xm:sqref>
        </x14:dataValidation>
        <x14:dataValidation type="list" allowBlank="1" showInputMessage="1" showErrorMessage="1">
          <x14:formula1>
            <xm:f>'Tabla Valoración controles'!$D$11:$D$12</xm:f>
          </x14:formula1>
          <xm:sqref>X45:X46 X9:X40</xm:sqref>
        </x14:dataValidation>
        <x14:dataValidation type="list" allowBlank="1" showInputMessage="1" showErrorMessage="1">
          <x14:formula1>
            <xm:f>'Tabla Valoración controles'!$D$13:$D$14</xm:f>
          </x14:formula1>
          <xm:sqref>Y45:Y46 Y9:Y40</xm:sqref>
        </x14:dataValidation>
        <x14:dataValidation type="list" allowBlank="1" showInputMessage="1" showErrorMessage="1">
          <x14:formula1>
            <xm:f>'Opciones Tratamiento'!$B$2:$B$5</xm:f>
          </x14:formula1>
          <xm:sqref>AF45:AF46 AF9:AF40</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AG45:AG46 AG29:AG40 AG9:AG27</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AH45:AH46 AH9:AH40</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AI45:AI46 AI9:AI40</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AJ45:AJ46 AJ9:AJ40</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AK45:AK46 AK9:AK40</xm:sqref>
        </x14:dataValidation>
        <x14:dataValidation type="list" allowBlank="1" showInputMessage="1" showErrorMessage="1">
          <x14:formula1>
            <xm:f>'Tabla Impacto'!$F$210:$F$221</xm:f>
          </x14:formula1>
          <xm:sqref>L9:L50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4" zoomScale="50" zoomScaleNormal="50" workbookViewId="0">
      <selection activeCell="P32" sqref="P32:U3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56" t="s">
        <v>154</v>
      </c>
      <c r="C2" s="256"/>
      <c r="D2" s="256"/>
      <c r="E2" s="256"/>
      <c r="F2" s="256"/>
      <c r="G2" s="256"/>
      <c r="H2" s="256"/>
      <c r="I2" s="256"/>
      <c r="J2" s="294" t="s">
        <v>2</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56"/>
      <c r="C3" s="256"/>
      <c r="D3" s="256"/>
      <c r="E3" s="256"/>
      <c r="F3" s="256"/>
      <c r="G3" s="256"/>
      <c r="H3" s="256"/>
      <c r="I3" s="256"/>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56"/>
      <c r="C4" s="256"/>
      <c r="D4" s="256"/>
      <c r="E4" s="256"/>
      <c r="F4" s="256"/>
      <c r="G4" s="256"/>
      <c r="H4" s="256"/>
      <c r="I4" s="256"/>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06" t="s">
        <v>3</v>
      </c>
      <c r="C6" s="306"/>
      <c r="D6" s="307"/>
      <c r="E6" s="295" t="s">
        <v>112</v>
      </c>
      <c r="F6" s="296"/>
      <c r="G6" s="296"/>
      <c r="H6" s="296"/>
      <c r="I6" s="297"/>
      <c r="J6" s="291" t="str">
        <f ca="1">IF(AND('Mapa final'!$J$9="Muy Alta",'Mapa final'!$N$9="Leve"),CONCATENATE("R",'Mapa final'!$A$9),"")</f>
        <v/>
      </c>
      <c r="K6" s="292"/>
      <c r="L6" s="292" t="e">
        <f>IF(AND('Mapa final'!#REF!="Muy Alta",'Mapa final'!#REF!="Leve"),CONCATENATE("R",'Mapa final'!#REF!),"")</f>
        <v>#REF!</v>
      </c>
      <c r="M6" s="292"/>
      <c r="N6" s="292" t="e">
        <f>IF(AND('Mapa final'!#REF!="Muy Alta",'Mapa final'!#REF!="Leve"),CONCATENATE("R",'Mapa final'!#REF!),"")</f>
        <v>#REF!</v>
      </c>
      <c r="O6" s="293"/>
      <c r="P6" s="291" t="str">
        <f ca="1">IF(AND('Mapa final'!$J$9="Muy Alta",'Mapa final'!$N$9="Menor"),CONCATENATE("R",'Mapa final'!$A$9),"")</f>
        <v/>
      </c>
      <c r="Q6" s="292"/>
      <c r="R6" s="292" t="e">
        <f>IF(AND('Mapa final'!#REF!="Muy Alta",'Mapa final'!#REF!="Menor"),CONCATENATE("R",'Mapa final'!#REF!),"")</f>
        <v>#REF!</v>
      </c>
      <c r="S6" s="292"/>
      <c r="T6" s="292" t="e">
        <f>IF(AND('Mapa final'!#REF!="Muy Alta",'Mapa final'!#REF!="Menor"),CONCATENATE("R",'Mapa final'!#REF!),"")</f>
        <v>#REF!</v>
      </c>
      <c r="U6" s="293"/>
      <c r="V6" s="291" t="str">
        <f ca="1">IF(AND('Mapa final'!$J$9="Muy Alta",'Mapa final'!$N$9="Moderado"),CONCATENATE("R",'Mapa final'!$A$9),"")</f>
        <v/>
      </c>
      <c r="W6" s="292"/>
      <c r="X6" s="292" t="e">
        <f>IF(AND('Mapa final'!#REF!="Muy Alta",'Mapa final'!#REF!="Moderado"),CONCATENATE("R",'Mapa final'!#REF!),"")</f>
        <v>#REF!</v>
      </c>
      <c r="Y6" s="292"/>
      <c r="Z6" s="292" t="e">
        <f>IF(AND('Mapa final'!#REF!="Muy Alta",'Mapa final'!#REF!="Moderado"),CONCATENATE("R",'Mapa final'!#REF!),"")</f>
        <v>#REF!</v>
      </c>
      <c r="AA6" s="293"/>
      <c r="AB6" s="291" t="str">
        <f ca="1">IF(AND('Mapa final'!$J$9="Muy Alta",'Mapa final'!$N$9="Mayor"),CONCATENATE("R",'Mapa final'!$A$9),"")</f>
        <v>R0</v>
      </c>
      <c r="AC6" s="292"/>
      <c r="AD6" s="292" t="e">
        <f>IF(AND('Mapa final'!#REF!="Muy Alta",'Mapa final'!#REF!="Mayor"),CONCATENATE("R",'Mapa final'!#REF!),"")</f>
        <v>#REF!</v>
      </c>
      <c r="AE6" s="292"/>
      <c r="AF6" s="292" t="e">
        <f>IF(AND('Mapa final'!#REF!="Muy Alta",'Mapa final'!#REF!="Mayor"),CONCATENATE("R",'Mapa final'!#REF!),"")</f>
        <v>#REF!</v>
      </c>
      <c r="AG6" s="293"/>
      <c r="AH6" s="281" t="str">
        <f ca="1">IF(AND('Mapa final'!$J$9="Muy Alta",'Mapa final'!$N$9="Catastrófico"),CONCATENATE("R",'Mapa final'!$A$9),"")</f>
        <v/>
      </c>
      <c r="AI6" s="282"/>
      <c r="AJ6" s="282" t="e">
        <f>IF(AND('Mapa final'!#REF!="Muy Alta",'Mapa final'!#REF!="Catastrófico"),CONCATENATE("R",'Mapa final'!#REF!),"")</f>
        <v>#REF!</v>
      </c>
      <c r="AK6" s="282"/>
      <c r="AL6" s="282" t="e">
        <f>IF(AND('Mapa final'!#REF!="Muy Alta",'Mapa final'!#REF!="Catastrófico"),CONCATENATE("R",'Mapa final'!#REF!),"")</f>
        <v>#REF!</v>
      </c>
      <c r="AM6" s="283"/>
      <c r="AO6" s="308" t="s">
        <v>75</v>
      </c>
      <c r="AP6" s="309"/>
      <c r="AQ6" s="309"/>
      <c r="AR6" s="309"/>
      <c r="AS6" s="309"/>
      <c r="AT6" s="31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06"/>
      <c r="C7" s="306"/>
      <c r="D7" s="307"/>
      <c r="E7" s="298"/>
      <c r="F7" s="299"/>
      <c r="G7" s="299"/>
      <c r="H7" s="299"/>
      <c r="I7" s="300"/>
      <c r="J7" s="284"/>
      <c r="K7" s="285"/>
      <c r="L7" s="285"/>
      <c r="M7" s="285"/>
      <c r="N7" s="285"/>
      <c r="O7" s="287"/>
      <c r="P7" s="284"/>
      <c r="Q7" s="285"/>
      <c r="R7" s="285"/>
      <c r="S7" s="285"/>
      <c r="T7" s="285"/>
      <c r="U7" s="287"/>
      <c r="V7" s="284"/>
      <c r="W7" s="285"/>
      <c r="X7" s="285"/>
      <c r="Y7" s="285"/>
      <c r="Z7" s="285"/>
      <c r="AA7" s="287"/>
      <c r="AB7" s="284"/>
      <c r="AC7" s="285"/>
      <c r="AD7" s="285"/>
      <c r="AE7" s="285"/>
      <c r="AF7" s="285"/>
      <c r="AG7" s="287"/>
      <c r="AH7" s="275"/>
      <c r="AI7" s="276"/>
      <c r="AJ7" s="276"/>
      <c r="AK7" s="276"/>
      <c r="AL7" s="276"/>
      <c r="AM7" s="277"/>
      <c r="AN7" s="70"/>
      <c r="AO7" s="311"/>
      <c r="AP7" s="312"/>
      <c r="AQ7" s="312"/>
      <c r="AR7" s="312"/>
      <c r="AS7" s="312"/>
      <c r="AT7" s="313"/>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06"/>
      <c r="C8" s="306"/>
      <c r="D8" s="307"/>
      <c r="E8" s="298"/>
      <c r="F8" s="299"/>
      <c r="G8" s="299"/>
      <c r="H8" s="299"/>
      <c r="I8" s="300"/>
      <c r="J8" s="284" t="e">
        <f>IF(AND('Mapa final'!#REF!="Muy Alta",'Mapa final'!#REF!="Leve"),CONCATENATE("R",'Mapa final'!#REF!),"")</f>
        <v>#REF!</v>
      </c>
      <c r="K8" s="285"/>
      <c r="L8" s="286" t="e">
        <f>IF(AND('Mapa final'!#REF!="Muy Alta",'Mapa final'!#REF!="Leve"),CONCATENATE("R",'Mapa final'!#REF!),"")</f>
        <v>#REF!</v>
      </c>
      <c r="M8" s="286"/>
      <c r="N8" s="286" t="e">
        <f>IF(AND('Mapa final'!#REF!="Muy Alta",'Mapa final'!#REF!="Leve"),CONCATENATE("R",'Mapa final'!#REF!),"")</f>
        <v>#REF!</v>
      </c>
      <c r="O8" s="287"/>
      <c r="P8" s="284" t="e">
        <f>IF(AND('Mapa final'!#REF!="Muy Alta",'Mapa final'!#REF!="Menor"),CONCATENATE("R",'Mapa final'!#REF!),"")</f>
        <v>#REF!</v>
      </c>
      <c r="Q8" s="285"/>
      <c r="R8" s="286" t="e">
        <f>IF(AND('Mapa final'!#REF!="Muy Alta",'Mapa final'!#REF!="Menor"),CONCATENATE("R",'Mapa final'!#REF!),"")</f>
        <v>#REF!</v>
      </c>
      <c r="S8" s="286"/>
      <c r="T8" s="286" t="e">
        <f>IF(AND('Mapa final'!#REF!="Muy Alta",'Mapa final'!#REF!="Menor"),CONCATENATE("R",'Mapa final'!#REF!),"")</f>
        <v>#REF!</v>
      </c>
      <c r="U8" s="287"/>
      <c r="V8" s="284" t="e">
        <f>IF(AND('Mapa final'!#REF!="Muy Alta",'Mapa final'!#REF!="Moderado"),CONCATENATE("R",'Mapa final'!#REF!),"")</f>
        <v>#REF!</v>
      </c>
      <c r="W8" s="285"/>
      <c r="X8" s="286" t="e">
        <f>IF(AND('Mapa final'!#REF!="Muy Alta",'Mapa final'!#REF!="Moderado"),CONCATENATE("R",'Mapa final'!#REF!),"")</f>
        <v>#REF!</v>
      </c>
      <c r="Y8" s="286"/>
      <c r="Z8" s="286" t="e">
        <f>IF(AND('Mapa final'!#REF!="Muy Alta",'Mapa final'!#REF!="Moderado"),CONCATENATE("R",'Mapa final'!#REF!),"")</f>
        <v>#REF!</v>
      </c>
      <c r="AA8" s="287"/>
      <c r="AB8" s="284" t="e">
        <f>IF(AND('Mapa final'!#REF!="Muy Alta",'Mapa final'!#REF!="Mayor"),CONCATENATE("R",'Mapa final'!#REF!),"")</f>
        <v>#REF!</v>
      </c>
      <c r="AC8" s="285"/>
      <c r="AD8" s="286" t="e">
        <f>IF(AND('Mapa final'!#REF!="Muy Alta",'Mapa final'!#REF!="Mayor"),CONCATENATE("R",'Mapa final'!#REF!),"")</f>
        <v>#REF!</v>
      </c>
      <c r="AE8" s="286"/>
      <c r="AF8" s="286" t="e">
        <f>IF(AND('Mapa final'!#REF!="Muy Alta",'Mapa final'!#REF!="Mayor"),CONCATENATE("R",'Mapa final'!#REF!),"")</f>
        <v>#REF!</v>
      </c>
      <c r="AG8" s="287"/>
      <c r="AH8" s="275" t="e">
        <f>IF(AND('Mapa final'!#REF!="Muy Alta",'Mapa final'!#REF!="Catastrófico"),CONCATENATE("R",'Mapa final'!#REF!),"")</f>
        <v>#REF!</v>
      </c>
      <c r="AI8" s="276"/>
      <c r="AJ8" s="276" t="e">
        <f>IF(AND('Mapa final'!#REF!="Muy Alta",'Mapa final'!#REF!="Catastrófico"),CONCATENATE("R",'Mapa final'!#REF!),"")</f>
        <v>#REF!</v>
      </c>
      <c r="AK8" s="276"/>
      <c r="AL8" s="276" t="e">
        <f>IF(AND('Mapa final'!#REF!="Muy Alta",'Mapa final'!#REF!="Catastrófico"),CONCATENATE("R",'Mapa final'!#REF!),"")</f>
        <v>#REF!</v>
      </c>
      <c r="AM8" s="277"/>
      <c r="AN8" s="70"/>
      <c r="AO8" s="311"/>
      <c r="AP8" s="312"/>
      <c r="AQ8" s="312"/>
      <c r="AR8" s="312"/>
      <c r="AS8" s="312"/>
      <c r="AT8" s="313"/>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06"/>
      <c r="C9" s="306"/>
      <c r="D9" s="307"/>
      <c r="E9" s="298"/>
      <c r="F9" s="299"/>
      <c r="G9" s="299"/>
      <c r="H9" s="299"/>
      <c r="I9" s="300"/>
      <c r="J9" s="284"/>
      <c r="K9" s="285"/>
      <c r="L9" s="286"/>
      <c r="M9" s="286"/>
      <c r="N9" s="286"/>
      <c r="O9" s="287"/>
      <c r="P9" s="284"/>
      <c r="Q9" s="285"/>
      <c r="R9" s="286"/>
      <c r="S9" s="286"/>
      <c r="T9" s="286"/>
      <c r="U9" s="287"/>
      <c r="V9" s="284"/>
      <c r="W9" s="285"/>
      <c r="X9" s="286"/>
      <c r="Y9" s="286"/>
      <c r="Z9" s="286"/>
      <c r="AA9" s="287"/>
      <c r="AB9" s="284"/>
      <c r="AC9" s="285"/>
      <c r="AD9" s="286"/>
      <c r="AE9" s="286"/>
      <c r="AF9" s="286"/>
      <c r="AG9" s="287"/>
      <c r="AH9" s="275"/>
      <c r="AI9" s="276"/>
      <c r="AJ9" s="276"/>
      <c r="AK9" s="276"/>
      <c r="AL9" s="276"/>
      <c r="AM9" s="277"/>
      <c r="AN9" s="70"/>
      <c r="AO9" s="311"/>
      <c r="AP9" s="312"/>
      <c r="AQ9" s="312"/>
      <c r="AR9" s="312"/>
      <c r="AS9" s="312"/>
      <c r="AT9" s="313"/>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06"/>
      <c r="C10" s="306"/>
      <c r="D10" s="307"/>
      <c r="E10" s="298"/>
      <c r="F10" s="299"/>
      <c r="G10" s="299"/>
      <c r="H10" s="299"/>
      <c r="I10" s="300"/>
      <c r="J10" s="284" t="e">
        <f>IF(AND('Mapa final'!#REF!="Muy Alta",'Mapa final'!#REF!="Leve"),CONCATENATE("R",'Mapa final'!#REF!),"")</f>
        <v>#REF!</v>
      </c>
      <c r="K10" s="285"/>
      <c r="L10" s="286" t="e">
        <f>IF(AND('Mapa final'!#REF!="Muy Alta",'Mapa final'!#REF!="Leve"),CONCATENATE("R",'Mapa final'!#REF!),"")</f>
        <v>#REF!</v>
      </c>
      <c r="M10" s="286"/>
      <c r="N10" s="286" t="e">
        <f>IF(AND('Mapa final'!#REF!="Muy Alta",'Mapa final'!#REF!="Leve"),CONCATENATE("R",'Mapa final'!#REF!),"")</f>
        <v>#REF!</v>
      </c>
      <c r="O10" s="287"/>
      <c r="P10" s="284" t="e">
        <f>IF(AND('Mapa final'!#REF!="Muy Alta",'Mapa final'!#REF!="Menor"),CONCATENATE("R",'Mapa final'!#REF!),"")</f>
        <v>#REF!</v>
      </c>
      <c r="Q10" s="285"/>
      <c r="R10" s="286" t="e">
        <f>IF(AND('Mapa final'!#REF!="Muy Alta",'Mapa final'!#REF!="Menor"),CONCATENATE("R",'Mapa final'!#REF!),"")</f>
        <v>#REF!</v>
      </c>
      <c r="S10" s="286"/>
      <c r="T10" s="286" t="e">
        <f>IF(AND('Mapa final'!#REF!="Muy Alta",'Mapa final'!#REF!="Menor"),CONCATENATE("R",'Mapa final'!#REF!),"")</f>
        <v>#REF!</v>
      </c>
      <c r="U10" s="287"/>
      <c r="V10" s="284" t="e">
        <f>IF(AND('Mapa final'!#REF!="Muy Alta",'Mapa final'!#REF!="Moderado"),CONCATENATE("R",'Mapa final'!#REF!),"")</f>
        <v>#REF!</v>
      </c>
      <c r="W10" s="285"/>
      <c r="X10" s="286" t="e">
        <f>IF(AND('Mapa final'!#REF!="Muy Alta",'Mapa final'!#REF!="Moderado"),CONCATENATE("R",'Mapa final'!#REF!),"")</f>
        <v>#REF!</v>
      </c>
      <c r="Y10" s="286"/>
      <c r="Z10" s="286" t="e">
        <f>IF(AND('Mapa final'!#REF!="Muy Alta",'Mapa final'!#REF!="Moderado"),CONCATENATE("R",'Mapa final'!#REF!),"")</f>
        <v>#REF!</v>
      </c>
      <c r="AA10" s="287"/>
      <c r="AB10" s="284" t="e">
        <f>IF(AND('Mapa final'!#REF!="Muy Alta",'Mapa final'!#REF!="Mayor"),CONCATENATE("R",'Mapa final'!#REF!),"")</f>
        <v>#REF!</v>
      </c>
      <c r="AC10" s="285"/>
      <c r="AD10" s="286" t="e">
        <f>IF(AND('Mapa final'!#REF!="Muy Alta",'Mapa final'!#REF!="Mayor"),CONCATENATE("R",'Mapa final'!#REF!),"")</f>
        <v>#REF!</v>
      </c>
      <c r="AE10" s="286"/>
      <c r="AF10" s="286" t="e">
        <f>IF(AND('Mapa final'!#REF!="Muy Alta",'Mapa final'!#REF!="Mayor"),CONCATENATE("R",'Mapa final'!#REF!),"")</f>
        <v>#REF!</v>
      </c>
      <c r="AG10" s="287"/>
      <c r="AH10" s="275" t="e">
        <f>IF(AND('Mapa final'!#REF!="Muy Alta",'Mapa final'!#REF!="Catastrófico"),CONCATENATE("R",'Mapa final'!#REF!),"")</f>
        <v>#REF!</v>
      </c>
      <c r="AI10" s="276"/>
      <c r="AJ10" s="276" t="e">
        <f>IF(AND('Mapa final'!#REF!="Muy Alta",'Mapa final'!#REF!="Catastrófico"),CONCATENATE("R",'Mapa final'!#REF!),"")</f>
        <v>#REF!</v>
      </c>
      <c r="AK10" s="276"/>
      <c r="AL10" s="276" t="e">
        <f>IF(AND('Mapa final'!#REF!="Muy Alta",'Mapa final'!#REF!="Catastrófico"),CONCATENATE("R",'Mapa final'!#REF!),"")</f>
        <v>#REF!</v>
      </c>
      <c r="AM10" s="277"/>
      <c r="AN10" s="70"/>
      <c r="AO10" s="311"/>
      <c r="AP10" s="312"/>
      <c r="AQ10" s="312"/>
      <c r="AR10" s="312"/>
      <c r="AS10" s="312"/>
      <c r="AT10" s="313"/>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06"/>
      <c r="C11" s="306"/>
      <c r="D11" s="307"/>
      <c r="E11" s="298"/>
      <c r="F11" s="299"/>
      <c r="G11" s="299"/>
      <c r="H11" s="299"/>
      <c r="I11" s="300"/>
      <c r="J11" s="284"/>
      <c r="K11" s="285"/>
      <c r="L11" s="286"/>
      <c r="M11" s="286"/>
      <c r="N11" s="286"/>
      <c r="O11" s="287"/>
      <c r="P11" s="284"/>
      <c r="Q11" s="285"/>
      <c r="R11" s="286"/>
      <c r="S11" s="286"/>
      <c r="T11" s="286"/>
      <c r="U11" s="287"/>
      <c r="V11" s="284"/>
      <c r="W11" s="285"/>
      <c r="X11" s="286"/>
      <c r="Y11" s="286"/>
      <c r="Z11" s="286"/>
      <c r="AA11" s="287"/>
      <c r="AB11" s="284"/>
      <c r="AC11" s="285"/>
      <c r="AD11" s="286"/>
      <c r="AE11" s="286"/>
      <c r="AF11" s="286"/>
      <c r="AG11" s="287"/>
      <c r="AH11" s="275"/>
      <c r="AI11" s="276"/>
      <c r="AJ11" s="276"/>
      <c r="AK11" s="276"/>
      <c r="AL11" s="276"/>
      <c r="AM11" s="277"/>
      <c r="AN11" s="70"/>
      <c r="AO11" s="311"/>
      <c r="AP11" s="312"/>
      <c r="AQ11" s="312"/>
      <c r="AR11" s="312"/>
      <c r="AS11" s="312"/>
      <c r="AT11" s="313"/>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06"/>
      <c r="C12" s="306"/>
      <c r="D12" s="307"/>
      <c r="E12" s="298"/>
      <c r="F12" s="299"/>
      <c r="G12" s="299"/>
      <c r="H12" s="299"/>
      <c r="I12" s="300"/>
      <c r="J12" s="284" t="e">
        <f>IF(AND('Mapa final'!#REF!="Muy Alta",'Mapa final'!#REF!="Leve"),CONCATENATE("R",'Mapa final'!#REF!),"")</f>
        <v>#REF!</v>
      </c>
      <c r="K12" s="285"/>
      <c r="L12" s="286" t="e">
        <f>IF(AND('Mapa final'!#REF!="Muy Alta",'Mapa final'!#REF!="Leve"),CONCATENATE("R",'Mapa final'!#REF!),"")</f>
        <v>#REF!</v>
      </c>
      <c r="M12" s="286"/>
      <c r="N12" s="286" t="e">
        <f>IF(AND('Mapa final'!#REF!="Muy Alta",'Mapa final'!#REF!="Leve"),CONCATENATE("R",'Mapa final'!#REF!),"")</f>
        <v>#REF!</v>
      </c>
      <c r="O12" s="287"/>
      <c r="P12" s="284" t="e">
        <f>IF(AND('Mapa final'!#REF!="Muy Alta",'Mapa final'!#REF!="Menor"),CONCATENATE("R",'Mapa final'!#REF!),"")</f>
        <v>#REF!</v>
      </c>
      <c r="Q12" s="285"/>
      <c r="R12" s="286" t="e">
        <f>IF(AND('Mapa final'!#REF!="Muy Alta",'Mapa final'!#REF!="Menor"),CONCATENATE("R",'Mapa final'!#REF!),"")</f>
        <v>#REF!</v>
      </c>
      <c r="S12" s="286"/>
      <c r="T12" s="286" t="e">
        <f>IF(AND('Mapa final'!#REF!="Muy Alta",'Mapa final'!#REF!="Menor"),CONCATENATE("R",'Mapa final'!#REF!),"")</f>
        <v>#REF!</v>
      </c>
      <c r="U12" s="287"/>
      <c r="V12" s="284" t="e">
        <f>IF(AND('Mapa final'!#REF!="Muy Alta",'Mapa final'!#REF!="Moderado"),CONCATENATE("R",'Mapa final'!#REF!),"")</f>
        <v>#REF!</v>
      </c>
      <c r="W12" s="285"/>
      <c r="X12" s="286" t="e">
        <f>IF(AND('Mapa final'!#REF!="Muy Alta",'Mapa final'!#REF!="Moderado"),CONCATENATE("R",'Mapa final'!#REF!),"")</f>
        <v>#REF!</v>
      </c>
      <c r="Y12" s="286"/>
      <c r="Z12" s="286" t="e">
        <f>IF(AND('Mapa final'!#REF!="Muy Alta",'Mapa final'!#REF!="Moderado"),CONCATENATE("R",'Mapa final'!#REF!),"")</f>
        <v>#REF!</v>
      </c>
      <c r="AA12" s="287"/>
      <c r="AB12" s="284" t="e">
        <f>IF(AND('Mapa final'!#REF!="Muy Alta",'Mapa final'!#REF!="Mayor"),CONCATENATE("R",'Mapa final'!#REF!),"")</f>
        <v>#REF!</v>
      </c>
      <c r="AC12" s="285"/>
      <c r="AD12" s="286" t="e">
        <f>IF(AND('Mapa final'!#REF!="Muy Alta",'Mapa final'!#REF!="Mayor"),CONCATENATE("R",'Mapa final'!#REF!),"")</f>
        <v>#REF!</v>
      </c>
      <c r="AE12" s="286"/>
      <c r="AF12" s="286" t="e">
        <f>IF(AND('Mapa final'!#REF!="Muy Alta",'Mapa final'!#REF!="Mayor"),CONCATENATE("R",'Mapa final'!#REF!),"")</f>
        <v>#REF!</v>
      </c>
      <c r="AG12" s="287"/>
      <c r="AH12" s="275" t="e">
        <f>IF(AND('Mapa final'!#REF!="Muy Alta",'Mapa final'!#REF!="Catastrófico"),CONCATENATE("R",'Mapa final'!#REF!),"")</f>
        <v>#REF!</v>
      </c>
      <c r="AI12" s="276"/>
      <c r="AJ12" s="276" t="e">
        <f>IF(AND('Mapa final'!#REF!="Muy Alta",'Mapa final'!#REF!="Catastrófico"),CONCATENATE("R",'Mapa final'!#REF!),"")</f>
        <v>#REF!</v>
      </c>
      <c r="AK12" s="276"/>
      <c r="AL12" s="276" t="e">
        <f>IF(AND('Mapa final'!#REF!="Muy Alta",'Mapa final'!#REF!="Catastrófico"),CONCATENATE("R",'Mapa final'!#REF!),"")</f>
        <v>#REF!</v>
      </c>
      <c r="AM12" s="277"/>
      <c r="AN12" s="70"/>
      <c r="AO12" s="311"/>
      <c r="AP12" s="312"/>
      <c r="AQ12" s="312"/>
      <c r="AR12" s="312"/>
      <c r="AS12" s="312"/>
      <c r="AT12" s="313"/>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06"/>
      <c r="C13" s="306"/>
      <c r="D13" s="307"/>
      <c r="E13" s="301"/>
      <c r="F13" s="302"/>
      <c r="G13" s="302"/>
      <c r="H13" s="302"/>
      <c r="I13" s="303"/>
      <c r="J13" s="284"/>
      <c r="K13" s="285"/>
      <c r="L13" s="285"/>
      <c r="M13" s="285"/>
      <c r="N13" s="285"/>
      <c r="O13" s="287"/>
      <c r="P13" s="284"/>
      <c r="Q13" s="285"/>
      <c r="R13" s="285"/>
      <c r="S13" s="285"/>
      <c r="T13" s="285"/>
      <c r="U13" s="287"/>
      <c r="V13" s="284"/>
      <c r="W13" s="285"/>
      <c r="X13" s="285"/>
      <c r="Y13" s="285"/>
      <c r="Z13" s="285"/>
      <c r="AA13" s="287"/>
      <c r="AB13" s="284"/>
      <c r="AC13" s="285"/>
      <c r="AD13" s="285"/>
      <c r="AE13" s="285"/>
      <c r="AF13" s="285"/>
      <c r="AG13" s="287"/>
      <c r="AH13" s="278"/>
      <c r="AI13" s="279"/>
      <c r="AJ13" s="279"/>
      <c r="AK13" s="279"/>
      <c r="AL13" s="279"/>
      <c r="AM13" s="280"/>
      <c r="AN13" s="70"/>
      <c r="AO13" s="314"/>
      <c r="AP13" s="315"/>
      <c r="AQ13" s="315"/>
      <c r="AR13" s="315"/>
      <c r="AS13" s="315"/>
      <c r="AT13" s="316"/>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06"/>
      <c r="C14" s="306"/>
      <c r="D14" s="307"/>
      <c r="E14" s="295" t="s">
        <v>111</v>
      </c>
      <c r="F14" s="296"/>
      <c r="G14" s="296"/>
      <c r="H14" s="296"/>
      <c r="I14" s="296"/>
      <c r="J14" s="272" t="str">
        <f ca="1">IF(AND('Mapa final'!$J$9="Alta",'Mapa final'!$N$9="Leve"),CONCATENATE("R",'Mapa final'!$A$9),"")</f>
        <v/>
      </c>
      <c r="K14" s="273"/>
      <c r="L14" s="273" t="e">
        <f>IF(AND('Mapa final'!#REF!="Alta",'Mapa final'!#REF!="Leve"),CONCATENATE("R",'Mapa final'!#REF!),"")</f>
        <v>#REF!</v>
      </c>
      <c r="M14" s="273"/>
      <c r="N14" s="273" t="e">
        <f>IF(AND('Mapa final'!#REF!="Alta",'Mapa final'!#REF!="Leve"),CONCATENATE("R",'Mapa final'!#REF!),"")</f>
        <v>#REF!</v>
      </c>
      <c r="O14" s="274"/>
      <c r="P14" s="272" t="str">
        <f ca="1">IF(AND('Mapa final'!$J$9="Alta",'Mapa final'!$N$9="Menor"),CONCATENATE("R",'Mapa final'!$A$9),"")</f>
        <v/>
      </c>
      <c r="Q14" s="273"/>
      <c r="R14" s="273" t="e">
        <f>IF(AND('Mapa final'!#REF!="Alta",'Mapa final'!#REF!="Menor"),CONCATENATE("R",'Mapa final'!#REF!),"")</f>
        <v>#REF!</v>
      </c>
      <c r="S14" s="273"/>
      <c r="T14" s="273" t="e">
        <f>IF(AND('Mapa final'!#REF!="Alta",'Mapa final'!#REF!="Menor"),CONCATENATE("R",'Mapa final'!#REF!),"")</f>
        <v>#REF!</v>
      </c>
      <c r="U14" s="274"/>
      <c r="V14" s="291" t="str">
        <f ca="1">IF(AND('Mapa final'!$J$9="Alta",'Mapa final'!$N$9="Moderado"),CONCATENATE("R",'Mapa final'!$A$9),"")</f>
        <v/>
      </c>
      <c r="W14" s="292"/>
      <c r="X14" s="292" t="e">
        <f>IF(AND('Mapa final'!#REF!="Alta",'Mapa final'!#REF!="Moderado"),CONCATENATE("R",'Mapa final'!#REF!),"")</f>
        <v>#REF!</v>
      </c>
      <c r="Y14" s="292"/>
      <c r="Z14" s="292" t="e">
        <f>IF(AND('Mapa final'!#REF!="Alta",'Mapa final'!#REF!="Moderado"),CONCATENATE("R",'Mapa final'!#REF!),"")</f>
        <v>#REF!</v>
      </c>
      <c r="AA14" s="293"/>
      <c r="AB14" s="291" t="str">
        <f ca="1">IF(AND('Mapa final'!$J$9="Alta",'Mapa final'!$N$9="Mayor"),CONCATENATE("R",'Mapa final'!$A$9),"")</f>
        <v/>
      </c>
      <c r="AC14" s="292"/>
      <c r="AD14" s="292" t="e">
        <f>IF(AND('Mapa final'!#REF!="Alta",'Mapa final'!#REF!="Mayor"),CONCATENATE("R",'Mapa final'!#REF!),"")</f>
        <v>#REF!</v>
      </c>
      <c r="AE14" s="292"/>
      <c r="AF14" s="292" t="e">
        <f>IF(AND('Mapa final'!#REF!="Alta",'Mapa final'!#REF!="Mayor"),CONCATENATE("R",'Mapa final'!#REF!),"")</f>
        <v>#REF!</v>
      </c>
      <c r="AG14" s="293"/>
      <c r="AH14" s="281" t="str">
        <f ca="1">IF(AND('Mapa final'!$J$9="Alta",'Mapa final'!$N$9="Catastrófico"),CONCATENATE("R",'Mapa final'!$A$9),"")</f>
        <v/>
      </c>
      <c r="AI14" s="282"/>
      <c r="AJ14" s="282" t="e">
        <f>IF(AND('Mapa final'!#REF!="Alta",'Mapa final'!#REF!="Catastrófico"),CONCATENATE("R",'Mapa final'!#REF!),"")</f>
        <v>#REF!</v>
      </c>
      <c r="AK14" s="282"/>
      <c r="AL14" s="282" t="e">
        <f>IF(AND('Mapa final'!#REF!="Alta",'Mapa final'!#REF!="Catastrófico"),CONCATENATE("R",'Mapa final'!#REF!),"")</f>
        <v>#REF!</v>
      </c>
      <c r="AM14" s="283"/>
      <c r="AN14" s="70"/>
      <c r="AO14" s="317" t="s">
        <v>76</v>
      </c>
      <c r="AP14" s="318"/>
      <c r="AQ14" s="318"/>
      <c r="AR14" s="318"/>
      <c r="AS14" s="318"/>
      <c r="AT14" s="319"/>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06"/>
      <c r="C15" s="306"/>
      <c r="D15" s="307"/>
      <c r="E15" s="298"/>
      <c r="F15" s="299"/>
      <c r="G15" s="299"/>
      <c r="H15" s="299"/>
      <c r="I15" s="304"/>
      <c r="J15" s="266"/>
      <c r="K15" s="267"/>
      <c r="L15" s="267"/>
      <c r="M15" s="267"/>
      <c r="N15" s="267"/>
      <c r="O15" s="268"/>
      <c r="P15" s="266"/>
      <c r="Q15" s="267"/>
      <c r="R15" s="267"/>
      <c r="S15" s="267"/>
      <c r="T15" s="267"/>
      <c r="U15" s="268"/>
      <c r="V15" s="284"/>
      <c r="W15" s="285"/>
      <c r="X15" s="285"/>
      <c r="Y15" s="285"/>
      <c r="Z15" s="285"/>
      <c r="AA15" s="287"/>
      <c r="AB15" s="284"/>
      <c r="AC15" s="285"/>
      <c r="AD15" s="285"/>
      <c r="AE15" s="285"/>
      <c r="AF15" s="285"/>
      <c r="AG15" s="287"/>
      <c r="AH15" s="275"/>
      <c r="AI15" s="276"/>
      <c r="AJ15" s="276"/>
      <c r="AK15" s="276"/>
      <c r="AL15" s="276"/>
      <c r="AM15" s="277"/>
      <c r="AN15" s="70"/>
      <c r="AO15" s="320"/>
      <c r="AP15" s="321"/>
      <c r="AQ15" s="321"/>
      <c r="AR15" s="321"/>
      <c r="AS15" s="321"/>
      <c r="AT15" s="322"/>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06"/>
      <c r="C16" s="306"/>
      <c r="D16" s="307"/>
      <c r="E16" s="298"/>
      <c r="F16" s="299"/>
      <c r="G16" s="299"/>
      <c r="H16" s="299"/>
      <c r="I16" s="304"/>
      <c r="J16" s="266" t="e">
        <f>IF(AND('Mapa final'!#REF!="Alta",'Mapa final'!#REF!="Leve"),CONCATENATE("R",'Mapa final'!#REF!),"")</f>
        <v>#REF!</v>
      </c>
      <c r="K16" s="267"/>
      <c r="L16" s="267" t="e">
        <f>IF(AND('Mapa final'!#REF!="Alta",'Mapa final'!#REF!="Leve"),CONCATENATE("R",'Mapa final'!#REF!),"")</f>
        <v>#REF!</v>
      </c>
      <c r="M16" s="267"/>
      <c r="N16" s="267" t="e">
        <f>IF(AND('Mapa final'!#REF!="Alta",'Mapa final'!#REF!="Leve"),CONCATENATE("R",'Mapa final'!#REF!),"")</f>
        <v>#REF!</v>
      </c>
      <c r="O16" s="268"/>
      <c r="P16" s="266" t="e">
        <f>IF(AND('Mapa final'!#REF!="Alta",'Mapa final'!#REF!="Menor"),CONCATENATE("R",'Mapa final'!#REF!),"")</f>
        <v>#REF!</v>
      </c>
      <c r="Q16" s="267"/>
      <c r="R16" s="267" t="e">
        <f>IF(AND('Mapa final'!#REF!="Alta",'Mapa final'!#REF!="Menor"),CONCATENATE("R",'Mapa final'!#REF!),"")</f>
        <v>#REF!</v>
      </c>
      <c r="S16" s="267"/>
      <c r="T16" s="267" t="e">
        <f>IF(AND('Mapa final'!#REF!="Alta",'Mapa final'!#REF!="Menor"),CONCATENATE("R",'Mapa final'!#REF!),"")</f>
        <v>#REF!</v>
      </c>
      <c r="U16" s="268"/>
      <c r="V16" s="284" t="e">
        <f>IF(AND('Mapa final'!#REF!="Alta",'Mapa final'!#REF!="Moderado"),CONCATENATE("R",'Mapa final'!#REF!),"")</f>
        <v>#REF!</v>
      </c>
      <c r="W16" s="285"/>
      <c r="X16" s="286" t="e">
        <f>IF(AND('Mapa final'!#REF!="Alta",'Mapa final'!#REF!="Moderado"),CONCATENATE("R",'Mapa final'!#REF!),"")</f>
        <v>#REF!</v>
      </c>
      <c r="Y16" s="286"/>
      <c r="Z16" s="286" t="e">
        <f>IF(AND('Mapa final'!#REF!="Alta",'Mapa final'!#REF!="Moderado"),CONCATENATE("R",'Mapa final'!#REF!),"")</f>
        <v>#REF!</v>
      </c>
      <c r="AA16" s="287"/>
      <c r="AB16" s="284" t="e">
        <f>IF(AND('Mapa final'!#REF!="Alta",'Mapa final'!#REF!="Mayor"),CONCATENATE("R",'Mapa final'!#REF!),"")</f>
        <v>#REF!</v>
      </c>
      <c r="AC16" s="285"/>
      <c r="AD16" s="286" t="e">
        <f>IF(AND('Mapa final'!#REF!="Alta",'Mapa final'!#REF!="Mayor"),CONCATENATE("R",'Mapa final'!#REF!),"")</f>
        <v>#REF!</v>
      </c>
      <c r="AE16" s="286"/>
      <c r="AF16" s="286" t="e">
        <f>IF(AND('Mapa final'!#REF!="Alta",'Mapa final'!#REF!="Mayor"),CONCATENATE("R",'Mapa final'!#REF!),"")</f>
        <v>#REF!</v>
      </c>
      <c r="AG16" s="287"/>
      <c r="AH16" s="275" t="e">
        <f>IF(AND('Mapa final'!#REF!="Alta",'Mapa final'!#REF!="Catastrófico"),CONCATENATE("R",'Mapa final'!#REF!),"")</f>
        <v>#REF!</v>
      </c>
      <c r="AI16" s="276"/>
      <c r="AJ16" s="276" t="e">
        <f>IF(AND('Mapa final'!#REF!="Alta",'Mapa final'!#REF!="Catastrófico"),CONCATENATE("R",'Mapa final'!#REF!),"")</f>
        <v>#REF!</v>
      </c>
      <c r="AK16" s="276"/>
      <c r="AL16" s="276" t="e">
        <f>IF(AND('Mapa final'!#REF!="Alta",'Mapa final'!#REF!="Catastrófico"),CONCATENATE("R",'Mapa final'!#REF!),"")</f>
        <v>#REF!</v>
      </c>
      <c r="AM16" s="277"/>
      <c r="AN16" s="70"/>
      <c r="AO16" s="320"/>
      <c r="AP16" s="321"/>
      <c r="AQ16" s="321"/>
      <c r="AR16" s="321"/>
      <c r="AS16" s="321"/>
      <c r="AT16" s="322"/>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06"/>
      <c r="C17" s="306"/>
      <c r="D17" s="307"/>
      <c r="E17" s="298"/>
      <c r="F17" s="299"/>
      <c r="G17" s="299"/>
      <c r="H17" s="299"/>
      <c r="I17" s="304"/>
      <c r="J17" s="266"/>
      <c r="K17" s="267"/>
      <c r="L17" s="267"/>
      <c r="M17" s="267"/>
      <c r="N17" s="267"/>
      <c r="O17" s="268"/>
      <c r="P17" s="266"/>
      <c r="Q17" s="267"/>
      <c r="R17" s="267"/>
      <c r="S17" s="267"/>
      <c r="T17" s="267"/>
      <c r="U17" s="268"/>
      <c r="V17" s="284"/>
      <c r="W17" s="285"/>
      <c r="X17" s="286"/>
      <c r="Y17" s="286"/>
      <c r="Z17" s="286"/>
      <c r="AA17" s="287"/>
      <c r="AB17" s="284"/>
      <c r="AC17" s="285"/>
      <c r="AD17" s="286"/>
      <c r="AE17" s="286"/>
      <c r="AF17" s="286"/>
      <c r="AG17" s="287"/>
      <c r="AH17" s="275"/>
      <c r="AI17" s="276"/>
      <c r="AJ17" s="276"/>
      <c r="AK17" s="276"/>
      <c r="AL17" s="276"/>
      <c r="AM17" s="277"/>
      <c r="AN17" s="70"/>
      <c r="AO17" s="320"/>
      <c r="AP17" s="321"/>
      <c r="AQ17" s="321"/>
      <c r="AR17" s="321"/>
      <c r="AS17" s="321"/>
      <c r="AT17" s="32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06"/>
      <c r="C18" s="306"/>
      <c r="D18" s="307"/>
      <c r="E18" s="298"/>
      <c r="F18" s="299"/>
      <c r="G18" s="299"/>
      <c r="H18" s="299"/>
      <c r="I18" s="304"/>
      <c r="J18" s="266" t="e">
        <f>IF(AND('Mapa final'!#REF!="Alta",'Mapa final'!#REF!="Leve"),CONCATENATE("R",'Mapa final'!#REF!),"")</f>
        <v>#REF!</v>
      </c>
      <c r="K18" s="267"/>
      <c r="L18" s="267" t="e">
        <f>IF(AND('Mapa final'!#REF!="Alta",'Mapa final'!#REF!="Leve"),CONCATENATE("R",'Mapa final'!#REF!),"")</f>
        <v>#REF!</v>
      </c>
      <c r="M18" s="267"/>
      <c r="N18" s="267" t="e">
        <f>IF(AND('Mapa final'!#REF!="Alta",'Mapa final'!#REF!="Leve"),CONCATENATE("R",'Mapa final'!#REF!),"")</f>
        <v>#REF!</v>
      </c>
      <c r="O18" s="268"/>
      <c r="P18" s="266" t="e">
        <f>IF(AND('Mapa final'!#REF!="Alta",'Mapa final'!#REF!="Menor"),CONCATENATE("R",'Mapa final'!#REF!),"")</f>
        <v>#REF!</v>
      </c>
      <c r="Q18" s="267"/>
      <c r="R18" s="267" t="e">
        <f>IF(AND('Mapa final'!#REF!="Alta",'Mapa final'!#REF!="Menor"),CONCATENATE("R",'Mapa final'!#REF!),"")</f>
        <v>#REF!</v>
      </c>
      <c r="S18" s="267"/>
      <c r="T18" s="267" t="e">
        <f>IF(AND('Mapa final'!#REF!="Alta",'Mapa final'!#REF!="Menor"),CONCATENATE("R",'Mapa final'!#REF!),"")</f>
        <v>#REF!</v>
      </c>
      <c r="U18" s="268"/>
      <c r="V18" s="284" t="e">
        <f>IF(AND('Mapa final'!#REF!="Alta",'Mapa final'!#REF!="Moderado"),CONCATENATE("R",'Mapa final'!#REF!),"")</f>
        <v>#REF!</v>
      </c>
      <c r="W18" s="285"/>
      <c r="X18" s="286" t="e">
        <f>IF(AND('Mapa final'!#REF!="Alta",'Mapa final'!#REF!="Moderado"),CONCATENATE("R",'Mapa final'!#REF!),"")</f>
        <v>#REF!</v>
      </c>
      <c r="Y18" s="286"/>
      <c r="Z18" s="286" t="e">
        <f>IF(AND('Mapa final'!#REF!="Alta",'Mapa final'!#REF!="Moderado"),CONCATENATE("R",'Mapa final'!#REF!),"")</f>
        <v>#REF!</v>
      </c>
      <c r="AA18" s="287"/>
      <c r="AB18" s="284" t="e">
        <f>IF(AND('Mapa final'!#REF!="Alta",'Mapa final'!#REF!="Mayor"),CONCATENATE("R",'Mapa final'!#REF!),"")</f>
        <v>#REF!</v>
      </c>
      <c r="AC18" s="285"/>
      <c r="AD18" s="286" t="e">
        <f>IF(AND('Mapa final'!#REF!="Alta",'Mapa final'!#REF!="Mayor"),CONCATENATE("R",'Mapa final'!#REF!),"")</f>
        <v>#REF!</v>
      </c>
      <c r="AE18" s="286"/>
      <c r="AF18" s="286" t="e">
        <f>IF(AND('Mapa final'!#REF!="Alta",'Mapa final'!#REF!="Mayor"),CONCATENATE("R",'Mapa final'!#REF!),"")</f>
        <v>#REF!</v>
      </c>
      <c r="AG18" s="287"/>
      <c r="AH18" s="275" t="e">
        <f>IF(AND('Mapa final'!#REF!="Alta",'Mapa final'!#REF!="Catastrófico"),CONCATENATE("R",'Mapa final'!#REF!),"")</f>
        <v>#REF!</v>
      </c>
      <c r="AI18" s="276"/>
      <c r="AJ18" s="276" t="e">
        <f>IF(AND('Mapa final'!#REF!="Alta",'Mapa final'!#REF!="Catastrófico"),CONCATENATE("R",'Mapa final'!#REF!),"")</f>
        <v>#REF!</v>
      </c>
      <c r="AK18" s="276"/>
      <c r="AL18" s="276" t="e">
        <f>IF(AND('Mapa final'!#REF!="Alta",'Mapa final'!#REF!="Catastrófico"),CONCATENATE("R",'Mapa final'!#REF!),"")</f>
        <v>#REF!</v>
      </c>
      <c r="AM18" s="277"/>
      <c r="AN18" s="70"/>
      <c r="AO18" s="320"/>
      <c r="AP18" s="321"/>
      <c r="AQ18" s="321"/>
      <c r="AR18" s="321"/>
      <c r="AS18" s="321"/>
      <c r="AT18" s="32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06"/>
      <c r="C19" s="306"/>
      <c r="D19" s="307"/>
      <c r="E19" s="298"/>
      <c r="F19" s="299"/>
      <c r="G19" s="299"/>
      <c r="H19" s="299"/>
      <c r="I19" s="304"/>
      <c r="J19" s="266"/>
      <c r="K19" s="267"/>
      <c r="L19" s="267"/>
      <c r="M19" s="267"/>
      <c r="N19" s="267"/>
      <c r="O19" s="268"/>
      <c r="P19" s="266"/>
      <c r="Q19" s="267"/>
      <c r="R19" s="267"/>
      <c r="S19" s="267"/>
      <c r="T19" s="267"/>
      <c r="U19" s="268"/>
      <c r="V19" s="284"/>
      <c r="W19" s="285"/>
      <c r="X19" s="286"/>
      <c r="Y19" s="286"/>
      <c r="Z19" s="286"/>
      <c r="AA19" s="287"/>
      <c r="AB19" s="284"/>
      <c r="AC19" s="285"/>
      <c r="AD19" s="286"/>
      <c r="AE19" s="286"/>
      <c r="AF19" s="286"/>
      <c r="AG19" s="287"/>
      <c r="AH19" s="275"/>
      <c r="AI19" s="276"/>
      <c r="AJ19" s="276"/>
      <c r="AK19" s="276"/>
      <c r="AL19" s="276"/>
      <c r="AM19" s="277"/>
      <c r="AN19" s="70"/>
      <c r="AO19" s="320"/>
      <c r="AP19" s="321"/>
      <c r="AQ19" s="321"/>
      <c r="AR19" s="321"/>
      <c r="AS19" s="321"/>
      <c r="AT19" s="32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06"/>
      <c r="C20" s="306"/>
      <c r="D20" s="307"/>
      <c r="E20" s="298"/>
      <c r="F20" s="299"/>
      <c r="G20" s="299"/>
      <c r="H20" s="299"/>
      <c r="I20" s="304"/>
      <c r="J20" s="266" t="e">
        <f>IF(AND('Mapa final'!#REF!="Alta",'Mapa final'!#REF!="Leve"),CONCATENATE("R",'Mapa final'!#REF!),"")</f>
        <v>#REF!</v>
      </c>
      <c r="K20" s="267"/>
      <c r="L20" s="267" t="e">
        <f>IF(AND('Mapa final'!#REF!="Alta",'Mapa final'!#REF!="Leve"),CONCATENATE("R",'Mapa final'!#REF!),"")</f>
        <v>#REF!</v>
      </c>
      <c r="M20" s="267"/>
      <c r="N20" s="267" t="e">
        <f>IF(AND('Mapa final'!#REF!="Alta",'Mapa final'!#REF!="Leve"),CONCATENATE("R",'Mapa final'!#REF!),"")</f>
        <v>#REF!</v>
      </c>
      <c r="O20" s="268"/>
      <c r="P20" s="266" t="e">
        <f>IF(AND('Mapa final'!#REF!="Alta",'Mapa final'!#REF!="Menor"),CONCATENATE("R",'Mapa final'!#REF!),"")</f>
        <v>#REF!</v>
      </c>
      <c r="Q20" s="267"/>
      <c r="R20" s="267" t="e">
        <f>IF(AND('Mapa final'!#REF!="Alta",'Mapa final'!#REF!="Menor"),CONCATENATE("R",'Mapa final'!#REF!),"")</f>
        <v>#REF!</v>
      </c>
      <c r="S20" s="267"/>
      <c r="T20" s="267" t="e">
        <f>IF(AND('Mapa final'!#REF!="Alta",'Mapa final'!#REF!="Menor"),CONCATENATE("R",'Mapa final'!#REF!),"")</f>
        <v>#REF!</v>
      </c>
      <c r="U20" s="268"/>
      <c r="V20" s="284" t="e">
        <f>IF(AND('Mapa final'!#REF!="Alta",'Mapa final'!#REF!="Moderado"),CONCATENATE("R",'Mapa final'!#REF!),"")</f>
        <v>#REF!</v>
      </c>
      <c r="W20" s="285"/>
      <c r="X20" s="286" t="e">
        <f>IF(AND('Mapa final'!#REF!="Alta",'Mapa final'!#REF!="Moderado"),CONCATENATE("R",'Mapa final'!#REF!),"")</f>
        <v>#REF!</v>
      </c>
      <c r="Y20" s="286"/>
      <c r="Z20" s="286" t="e">
        <f>IF(AND('Mapa final'!#REF!="Alta",'Mapa final'!#REF!="Moderado"),CONCATENATE("R",'Mapa final'!#REF!),"")</f>
        <v>#REF!</v>
      </c>
      <c r="AA20" s="287"/>
      <c r="AB20" s="284" t="e">
        <f>IF(AND('Mapa final'!#REF!="Alta",'Mapa final'!#REF!="Mayor"),CONCATENATE("R",'Mapa final'!#REF!),"")</f>
        <v>#REF!</v>
      </c>
      <c r="AC20" s="285"/>
      <c r="AD20" s="286" t="e">
        <f>IF(AND('Mapa final'!#REF!="Alta",'Mapa final'!#REF!="Mayor"),CONCATENATE("R",'Mapa final'!#REF!),"")</f>
        <v>#REF!</v>
      </c>
      <c r="AE20" s="286"/>
      <c r="AF20" s="286" t="e">
        <f>IF(AND('Mapa final'!#REF!="Alta",'Mapa final'!#REF!="Mayor"),CONCATENATE("R",'Mapa final'!#REF!),"")</f>
        <v>#REF!</v>
      </c>
      <c r="AG20" s="287"/>
      <c r="AH20" s="275" t="e">
        <f>IF(AND('Mapa final'!#REF!="Alta",'Mapa final'!#REF!="Catastrófico"),CONCATENATE("R",'Mapa final'!#REF!),"")</f>
        <v>#REF!</v>
      </c>
      <c r="AI20" s="276"/>
      <c r="AJ20" s="276" t="e">
        <f>IF(AND('Mapa final'!#REF!="Alta",'Mapa final'!#REF!="Catastrófico"),CONCATENATE("R",'Mapa final'!#REF!),"")</f>
        <v>#REF!</v>
      </c>
      <c r="AK20" s="276"/>
      <c r="AL20" s="276" t="e">
        <f>IF(AND('Mapa final'!#REF!="Alta",'Mapa final'!#REF!="Catastrófico"),CONCATENATE("R",'Mapa final'!#REF!),"")</f>
        <v>#REF!</v>
      </c>
      <c r="AM20" s="277"/>
      <c r="AN20" s="70"/>
      <c r="AO20" s="320"/>
      <c r="AP20" s="321"/>
      <c r="AQ20" s="321"/>
      <c r="AR20" s="321"/>
      <c r="AS20" s="321"/>
      <c r="AT20" s="32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06"/>
      <c r="C21" s="306"/>
      <c r="D21" s="307"/>
      <c r="E21" s="301"/>
      <c r="F21" s="302"/>
      <c r="G21" s="302"/>
      <c r="H21" s="302"/>
      <c r="I21" s="302"/>
      <c r="J21" s="269"/>
      <c r="K21" s="270"/>
      <c r="L21" s="270"/>
      <c r="M21" s="270"/>
      <c r="N21" s="270"/>
      <c r="O21" s="271"/>
      <c r="P21" s="269"/>
      <c r="Q21" s="270"/>
      <c r="R21" s="270"/>
      <c r="S21" s="270"/>
      <c r="T21" s="270"/>
      <c r="U21" s="271"/>
      <c r="V21" s="288"/>
      <c r="W21" s="289"/>
      <c r="X21" s="289"/>
      <c r="Y21" s="289"/>
      <c r="Z21" s="289"/>
      <c r="AA21" s="290"/>
      <c r="AB21" s="288"/>
      <c r="AC21" s="289"/>
      <c r="AD21" s="289"/>
      <c r="AE21" s="289"/>
      <c r="AF21" s="289"/>
      <c r="AG21" s="290"/>
      <c r="AH21" s="278"/>
      <c r="AI21" s="279"/>
      <c r="AJ21" s="279"/>
      <c r="AK21" s="279"/>
      <c r="AL21" s="279"/>
      <c r="AM21" s="280"/>
      <c r="AN21" s="70"/>
      <c r="AO21" s="323"/>
      <c r="AP21" s="324"/>
      <c r="AQ21" s="324"/>
      <c r="AR21" s="324"/>
      <c r="AS21" s="324"/>
      <c r="AT21" s="325"/>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306"/>
      <c r="C22" s="306"/>
      <c r="D22" s="307"/>
      <c r="E22" s="295" t="s">
        <v>113</v>
      </c>
      <c r="F22" s="296"/>
      <c r="G22" s="296"/>
      <c r="H22" s="296"/>
      <c r="I22" s="297"/>
      <c r="J22" s="272" t="str">
        <f ca="1">IF(AND('Mapa final'!$J$9="Media",'Mapa final'!$N$9="Leve"),CONCATENATE("R",'Mapa final'!$A$9),"")</f>
        <v/>
      </c>
      <c r="K22" s="273"/>
      <c r="L22" s="273" t="e">
        <f>IF(AND('Mapa final'!#REF!="Media",'Mapa final'!#REF!="Leve"),CONCATENATE("R",'Mapa final'!#REF!),"")</f>
        <v>#REF!</v>
      </c>
      <c r="M22" s="273"/>
      <c r="N22" s="273" t="e">
        <f>IF(AND('Mapa final'!#REF!="Media",'Mapa final'!#REF!="Leve"),CONCATENATE("R",'Mapa final'!#REF!),"")</f>
        <v>#REF!</v>
      </c>
      <c r="O22" s="274"/>
      <c r="P22" s="272" t="str">
        <f ca="1">IF(AND('Mapa final'!$J$9="Media",'Mapa final'!$N$9="Menor"),CONCATENATE("R",'Mapa final'!$A$9),"")</f>
        <v/>
      </c>
      <c r="Q22" s="273"/>
      <c r="R22" s="273" t="e">
        <f>IF(AND('Mapa final'!#REF!="Media",'Mapa final'!#REF!="Menor"),CONCATENATE("R",'Mapa final'!#REF!),"")</f>
        <v>#REF!</v>
      </c>
      <c r="S22" s="273"/>
      <c r="T22" s="273" t="e">
        <f>IF(AND('Mapa final'!#REF!="Media",'Mapa final'!#REF!="Menor"),CONCATENATE("R",'Mapa final'!#REF!),"")</f>
        <v>#REF!</v>
      </c>
      <c r="U22" s="274"/>
      <c r="V22" s="272" t="str">
        <f ca="1">IF(AND('Mapa final'!$J$9="Media",'Mapa final'!$N$9="Moderado"),CONCATENATE("R",'Mapa final'!$A$9),"")</f>
        <v/>
      </c>
      <c r="W22" s="273"/>
      <c r="X22" s="273" t="e">
        <f>IF(AND('Mapa final'!#REF!="Media",'Mapa final'!#REF!="Moderado"),CONCATENATE("R",'Mapa final'!#REF!),"")</f>
        <v>#REF!</v>
      </c>
      <c r="Y22" s="273"/>
      <c r="Z22" s="273" t="e">
        <f>IF(AND('Mapa final'!#REF!="Media",'Mapa final'!#REF!="Moderado"),CONCATENATE("R",'Mapa final'!#REF!),"")</f>
        <v>#REF!</v>
      </c>
      <c r="AA22" s="274"/>
      <c r="AB22" s="291" t="str">
        <f ca="1">IF(AND('Mapa final'!$J$9="Media",'Mapa final'!$N$9="Mayor"),CONCATENATE("R",'Mapa final'!$A$9),"")</f>
        <v/>
      </c>
      <c r="AC22" s="292"/>
      <c r="AD22" s="292" t="e">
        <f>IF(AND('Mapa final'!#REF!="Media",'Mapa final'!#REF!="Mayor"),CONCATENATE("R",'Mapa final'!#REF!),"")</f>
        <v>#REF!</v>
      </c>
      <c r="AE22" s="292"/>
      <c r="AF22" s="292" t="e">
        <f>IF(AND('Mapa final'!#REF!="Media",'Mapa final'!#REF!="Mayor"),CONCATENATE("R",'Mapa final'!#REF!),"")</f>
        <v>#REF!</v>
      </c>
      <c r="AG22" s="293"/>
      <c r="AH22" s="281" t="str">
        <f ca="1">IF(AND('Mapa final'!$J$9="Media",'Mapa final'!$N$9="Catastrófico"),CONCATENATE("R",'Mapa final'!$A$9),"")</f>
        <v/>
      </c>
      <c r="AI22" s="282"/>
      <c r="AJ22" s="282" t="e">
        <f>IF(AND('Mapa final'!#REF!="Media",'Mapa final'!#REF!="Catastrófico"),CONCATENATE("R",'Mapa final'!#REF!),"")</f>
        <v>#REF!</v>
      </c>
      <c r="AK22" s="282"/>
      <c r="AL22" s="282" t="e">
        <f>IF(AND('Mapa final'!#REF!="Media",'Mapa final'!#REF!="Catastrófico"),CONCATENATE("R",'Mapa final'!#REF!),"")</f>
        <v>#REF!</v>
      </c>
      <c r="AM22" s="283"/>
      <c r="AN22" s="70"/>
      <c r="AO22" s="326" t="s">
        <v>77</v>
      </c>
      <c r="AP22" s="327"/>
      <c r="AQ22" s="327"/>
      <c r="AR22" s="327"/>
      <c r="AS22" s="327"/>
      <c r="AT22" s="328"/>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306"/>
      <c r="C23" s="306"/>
      <c r="D23" s="307"/>
      <c r="E23" s="298"/>
      <c r="F23" s="299"/>
      <c r="G23" s="299"/>
      <c r="H23" s="299"/>
      <c r="I23" s="300"/>
      <c r="J23" s="266"/>
      <c r="K23" s="267"/>
      <c r="L23" s="267"/>
      <c r="M23" s="267"/>
      <c r="N23" s="267"/>
      <c r="O23" s="268"/>
      <c r="P23" s="266"/>
      <c r="Q23" s="267"/>
      <c r="R23" s="267"/>
      <c r="S23" s="267"/>
      <c r="T23" s="267"/>
      <c r="U23" s="268"/>
      <c r="V23" s="266"/>
      <c r="W23" s="267"/>
      <c r="X23" s="267"/>
      <c r="Y23" s="267"/>
      <c r="Z23" s="267"/>
      <c r="AA23" s="268"/>
      <c r="AB23" s="284"/>
      <c r="AC23" s="285"/>
      <c r="AD23" s="285"/>
      <c r="AE23" s="285"/>
      <c r="AF23" s="285"/>
      <c r="AG23" s="287"/>
      <c r="AH23" s="275"/>
      <c r="AI23" s="276"/>
      <c r="AJ23" s="276"/>
      <c r="AK23" s="276"/>
      <c r="AL23" s="276"/>
      <c r="AM23" s="277"/>
      <c r="AN23" s="70"/>
      <c r="AO23" s="329"/>
      <c r="AP23" s="330"/>
      <c r="AQ23" s="330"/>
      <c r="AR23" s="330"/>
      <c r="AS23" s="330"/>
      <c r="AT23" s="331"/>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306"/>
      <c r="C24" s="306"/>
      <c r="D24" s="307"/>
      <c r="E24" s="298"/>
      <c r="F24" s="299"/>
      <c r="G24" s="299"/>
      <c r="H24" s="299"/>
      <c r="I24" s="300"/>
      <c r="J24" s="266" t="e">
        <f>IF(AND('Mapa final'!#REF!="Media",'Mapa final'!#REF!="Leve"),CONCATENATE("R",'Mapa final'!#REF!),"")</f>
        <v>#REF!</v>
      </c>
      <c r="K24" s="267"/>
      <c r="L24" s="267" t="e">
        <f>IF(AND('Mapa final'!#REF!="Media",'Mapa final'!#REF!="Leve"),CONCATENATE("R",'Mapa final'!#REF!),"")</f>
        <v>#REF!</v>
      </c>
      <c r="M24" s="267"/>
      <c r="N24" s="267" t="e">
        <f>IF(AND('Mapa final'!#REF!="Media",'Mapa final'!#REF!="Leve"),CONCATENATE("R",'Mapa final'!#REF!),"")</f>
        <v>#REF!</v>
      </c>
      <c r="O24" s="268"/>
      <c r="P24" s="266" t="e">
        <f>IF(AND('Mapa final'!#REF!="Media",'Mapa final'!#REF!="Menor"),CONCATENATE("R",'Mapa final'!#REF!),"")</f>
        <v>#REF!</v>
      </c>
      <c r="Q24" s="267"/>
      <c r="R24" s="267" t="e">
        <f>IF(AND('Mapa final'!#REF!="Media",'Mapa final'!#REF!="Menor"),CONCATENATE("R",'Mapa final'!#REF!),"")</f>
        <v>#REF!</v>
      </c>
      <c r="S24" s="267"/>
      <c r="T24" s="267" t="e">
        <f>IF(AND('Mapa final'!#REF!="Media",'Mapa final'!#REF!="Menor"),CONCATENATE("R",'Mapa final'!#REF!),"")</f>
        <v>#REF!</v>
      </c>
      <c r="U24" s="268"/>
      <c r="V24" s="266" t="e">
        <f>IF(AND('Mapa final'!#REF!="Media",'Mapa final'!#REF!="Moderado"),CONCATENATE("R",'Mapa final'!#REF!),"")</f>
        <v>#REF!</v>
      </c>
      <c r="W24" s="267"/>
      <c r="X24" s="267" t="e">
        <f>IF(AND('Mapa final'!#REF!="Media",'Mapa final'!#REF!="Moderado"),CONCATENATE("R",'Mapa final'!#REF!),"")</f>
        <v>#REF!</v>
      </c>
      <c r="Y24" s="267"/>
      <c r="Z24" s="267" t="e">
        <f>IF(AND('Mapa final'!#REF!="Media",'Mapa final'!#REF!="Moderado"),CONCATENATE("R",'Mapa final'!#REF!),"")</f>
        <v>#REF!</v>
      </c>
      <c r="AA24" s="268"/>
      <c r="AB24" s="284" t="e">
        <f>IF(AND('Mapa final'!#REF!="Media",'Mapa final'!#REF!="Mayor"),CONCATENATE("R",'Mapa final'!#REF!),"")</f>
        <v>#REF!</v>
      </c>
      <c r="AC24" s="285"/>
      <c r="AD24" s="286" t="e">
        <f>IF(AND('Mapa final'!#REF!="Media",'Mapa final'!#REF!="Mayor"),CONCATENATE("R",'Mapa final'!#REF!),"")</f>
        <v>#REF!</v>
      </c>
      <c r="AE24" s="286"/>
      <c r="AF24" s="286" t="e">
        <f>IF(AND('Mapa final'!#REF!="Media",'Mapa final'!#REF!="Mayor"),CONCATENATE("R",'Mapa final'!#REF!),"")</f>
        <v>#REF!</v>
      </c>
      <c r="AG24" s="287"/>
      <c r="AH24" s="275" t="e">
        <f>IF(AND('Mapa final'!#REF!="Media",'Mapa final'!#REF!="Catastrófico"),CONCATENATE("R",'Mapa final'!#REF!),"")</f>
        <v>#REF!</v>
      </c>
      <c r="AI24" s="276"/>
      <c r="AJ24" s="276" t="e">
        <f>IF(AND('Mapa final'!#REF!="Media",'Mapa final'!#REF!="Catastrófico"),CONCATENATE("R",'Mapa final'!#REF!),"")</f>
        <v>#REF!</v>
      </c>
      <c r="AK24" s="276"/>
      <c r="AL24" s="276" t="e">
        <f>IF(AND('Mapa final'!#REF!="Media",'Mapa final'!#REF!="Catastrófico"),CONCATENATE("R",'Mapa final'!#REF!),"")</f>
        <v>#REF!</v>
      </c>
      <c r="AM24" s="277"/>
      <c r="AN24" s="70"/>
      <c r="AO24" s="329"/>
      <c r="AP24" s="330"/>
      <c r="AQ24" s="330"/>
      <c r="AR24" s="330"/>
      <c r="AS24" s="330"/>
      <c r="AT24" s="331"/>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306"/>
      <c r="C25" s="306"/>
      <c r="D25" s="307"/>
      <c r="E25" s="298"/>
      <c r="F25" s="299"/>
      <c r="G25" s="299"/>
      <c r="H25" s="299"/>
      <c r="I25" s="300"/>
      <c r="J25" s="266"/>
      <c r="K25" s="267"/>
      <c r="L25" s="267"/>
      <c r="M25" s="267"/>
      <c r="N25" s="267"/>
      <c r="O25" s="268"/>
      <c r="P25" s="266"/>
      <c r="Q25" s="267"/>
      <c r="R25" s="267"/>
      <c r="S25" s="267"/>
      <c r="T25" s="267"/>
      <c r="U25" s="268"/>
      <c r="V25" s="266"/>
      <c r="W25" s="267"/>
      <c r="X25" s="267"/>
      <c r="Y25" s="267"/>
      <c r="Z25" s="267"/>
      <c r="AA25" s="268"/>
      <c r="AB25" s="284"/>
      <c r="AC25" s="285"/>
      <c r="AD25" s="286"/>
      <c r="AE25" s="286"/>
      <c r="AF25" s="286"/>
      <c r="AG25" s="287"/>
      <c r="AH25" s="275"/>
      <c r="AI25" s="276"/>
      <c r="AJ25" s="276"/>
      <c r="AK25" s="276"/>
      <c r="AL25" s="276"/>
      <c r="AM25" s="277"/>
      <c r="AN25" s="70"/>
      <c r="AO25" s="329"/>
      <c r="AP25" s="330"/>
      <c r="AQ25" s="330"/>
      <c r="AR25" s="330"/>
      <c r="AS25" s="330"/>
      <c r="AT25" s="331"/>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306"/>
      <c r="C26" s="306"/>
      <c r="D26" s="307"/>
      <c r="E26" s="298"/>
      <c r="F26" s="299"/>
      <c r="G26" s="299"/>
      <c r="H26" s="299"/>
      <c r="I26" s="300"/>
      <c r="J26" s="266" t="e">
        <f>IF(AND('Mapa final'!#REF!="Media",'Mapa final'!#REF!="Leve"),CONCATENATE("R",'Mapa final'!#REF!),"")</f>
        <v>#REF!</v>
      </c>
      <c r="K26" s="267"/>
      <c r="L26" s="267" t="e">
        <f>IF(AND('Mapa final'!#REF!="Media",'Mapa final'!#REF!="Leve"),CONCATENATE("R",'Mapa final'!#REF!),"")</f>
        <v>#REF!</v>
      </c>
      <c r="M26" s="267"/>
      <c r="N26" s="267" t="e">
        <f>IF(AND('Mapa final'!#REF!="Media",'Mapa final'!#REF!="Leve"),CONCATENATE("R",'Mapa final'!#REF!),"")</f>
        <v>#REF!</v>
      </c>
      <c r="O26" s="268"/>
      <c r="P26" s="266" t="e">
        <f>IF(AND('Mapa final'!#REF!="Media",'Mapa final'!#REF!="Menor"),CONCATENATE("R",'Mapa final'!#REF!),"")</f>
        <v>#REF!</v>
      </c>
      <c r="Q26" s="267"/>
      <c r="R26" s="267" t="e">
        <f>IF(AND('Mapa final'!#REF!="Media",'Mapa final'!#REF!="Menor"),CONCATENATE("R",'Mapa final'!#REF!),"")</f>
        <v>#REF!</v>
      </c>
      <c r="S26" s="267"/>
      <c r="T26" s="267" t="e">
        <f>IF(AND('Mapa final'!#REF!="Media",'Mapa final'!#REF!="Menor"),CONCATENATE("R",'Mapa final'!#REF!),"")</f>
        <v>#REF!</v>
      </c>
      <c r="U26" s="268"/>
      <c r="V26" s="266" t="e">
        <f>IF(AND('Mapa final'!#REF!="Media",'Mapa final'!#REF!="Moderado"),CONCATENATE("R",'Mapa final'!#REF!),"")</f>
        <v>#REF!</v>
      </c>
      <c r="W26" s="267"/>
      <c r="X26" s="267" t="e">
        <f>IF(AND('Mapa final'!#REF!="Media",'Mapa final'!#REF!="Moderado"),CONCATENATE("R",'Mapa final'!#REF!),"")</f>
        <v>#REF!</v>
      </c>
      <c r="Y26" s="267"/>
      <c r="Z26" s="267" t="e">
        <f>IF(AND('Mapa final'!#REF!="Media",'Mapa final'!#REF!="Moderado"),CONCATENATE("R",'Mapa final'!#REF!),"")</f>
        <v>#REF!</v>
      </c>
      <c r="AA26" s="268"/>
      <c r="AB26" s="284" t="e">
        <f>IF(AND('Mapa final'!#REF!="Media",'Mapa final'!#REF!="Mayor"),CONCATENATE("R",'Mapa final'!#REF!),"")</f>
        <v>#REF!</v>
      </c>
      <c r="AC26" s="285"/>
      <c r="AD26" s="286" t="e">
        <f>IF(AND('Mapa final'!#REF!="Media",'Mapa final'!#REF!="Mayor"),CONCATENATE("R",'Mapa final'!#REF!),"")</f>
        <v>#REF!</v>
      </c>
      <c r="AE26" s="286"/>
      <c r="AF26" s="286" t="e">
        <f>IF(AND('Mapa final'!#REF!="Media",'Mapa final'!#REF!="Mayor"),CONCATENATE("R",'Mapa final'!#REF!),"")</f>
        <v>#REF!</v>
      </c>
      <c r="AG26" s="287"/>
      <c r="AH26" s="275" t="e">
        <f>IF(AND('Mapa final'!#REF!="Media",'Mapa final'!#REF!="Catastrófico"),CONCATENATE("R",'Mapa final'!#REF!),"")</f>
        <v>#REF!</v>
      </c>
      <c r="AI26" s="276"/>
      <c r="AJ26" s="276" t="e">
        <f>IF(AND('Mapa final'!#REF!="Media",'Mapa final'!#REF!="Catastrófico"),CONCATENATE("R",'Mapa final'!#REF!),"")</f>
        <v>#REF!</v>
      </c>
      <c r="AK26" s="276"/>
      <c r="AL26" s="276" t="e">
        <f>IF(AND('Mapa final'!#REF!="Media",'Mapa final'!#REF!="Catastrófico"),CONCATENATE("R",'Mapa final'!#REF!),"")</f>
        <v>#REF!</v>
      </c>
      <c r="AM26" s="277"/>
      <c r="AN26" s="70"/>
      <c r="AO26" s="329"/>
      <c r="AP26" s="330"/>
      <c r="AQ26" s="330"/>
      <c r="AR26" s="330"/>
      <c r="AS26" s="330"/>
      <c r="AT26" s="331"/>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306"/>
      <c r="C27" s="306"/>
      <c r="D27" s="307"/>
      <c r="E27" s="298"/>
      <c r="F27" s="299"/>
      <c r="G27" s="299"/>
      <c r="H27" s="299"/>
      <c r="I27" s="300"/>
      <c r="J27" s="266"/>
      <c r="K27" s="267"/>
      <c r="L27" s="267"/>
      <c r="M27" s="267"/>
      <c r="N27" s="267"/>
      <c r="O27" s="268"/>
      <c r="P27" s="266"/>
      <c r="Q27" s="267"/>
      <c r="R27" s="267"/>
      <c r="S27" s="267"/>
      <c r="T27" s="267"/>
      <c r="U27" s="268"/>
      <c r="V27" s="266"/>
      <c r="W27" s="267"/>
      <c r="X27" s="267"/>
      <c r="Y27" s="267"/>
      <c r="Z27" s="267"/>
      <c r="AA27" s="268"/>
      <c r="AB27" s="284"/>
      <c r="AC27" s="285"/>
      <c r="AD27" s="286"/>
      <c r="AE27" s="286"/>
      <c r="AF27" s="286"/>
      <c r="AG27" s="287"/>
      <c r="AH27" s="275"/>
      <c r="AI27" s="276"/>
      <c r="AJ27" s="276"/>
      <c r="AK27" s="276"/>
      <c r="AL27" s="276"/>
      <c r="AM27" s="277"/>
      <c r="AN27" s="70"/>
      <c r="AO27" s="329"/>
      <c r="AP27" s="330"/>
      <c r="AQ27" s="330"/>
      <c r="AR27" s="330"/>
      <c r="AS27" s="330"/>
      <c r="AT27" s="331"/>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306"/>
      <c r="C28" s="306"/>
      <c r="D28" s="307"/>
      <c r="E28" s="298"/>
      <c r="F28" s="299"/>
      <c r="G28" s="299"/>
      <c r="H28" s="299"/>
      <c r="I28" s="300"/>
      <c r="J28" s="266" t="e">
        <f>IF(AND('Mapa final'!#REF!="Media",'Mapa final'!#REF!="Leve"),CONCATENATE("R",'Mapa final'!#REF!),"")</f>
        <v>#REF!</v>
      </c>
      <c r="K28" s="267"/>
      <c r="L28" s="267" t="e">
        <f>IF(AND('Mapa final'!#REF!="Media",'Mapa final'!#REF!="Leve"),CONCATENATE("R",'Mapa final'!#REF!),"")</f>
        <v>#REF!</v>
      </c>
      <c r="M28" s="267"/>
      <c r="N28" s="267" t="e">
        <f>IF(AND('Mapa final'!#REF!="Media",'Mapa final'!#REF!="Leve"),CONCATENATE("R",'Mapa final'!#REF!),"")</f>
        <v>#REF!</v>
      </c>
      <c r="O28" s="268"/>
      <c r="P28" s="266" t="e">
        <f>IF(AND('Mapa final'!#REF!="Media",'Mapa final'!#REF!="Menor"),CONCATENATE("R",'Mapa final'!#REF!),"")</f>
        <v>#REF!</v>
      </c>
      <c r="Q28" s="267"/>
      <c r="R28" s="267" t="e">
        <f>IF(AND('Mapa final'!#REF!="Media",'Mapa final'!#REF!="Menor"),CONCATENATE("R",'Mapa final'!#REF!),"")</f>
        <v>#REF!</v>
      </c>
      <c r="S28" s="267"/>
      <c r="T28" s="267" t="e">
        <f>IF(AND('Mapa final'!#REF!="Media",'Mapa final'!#REF!="Menor"),CONCATENATE("R",'Mapa final'!#REF!),"")</f>
        <v>#REF!</v>
      </c>
      <c r="U28" s="268"/>
      <c r="V28" s="266" t="e">
        <f>IF(AND('Mapa final'!#REF!="Media",'Mapa final'!#REF!="Moderado"),CONCATENATE("R",'Mapa final'!#REF!),"")</f>
        <v>#REF!</v>
      </c>
      <c r="W28" s="267"/>
      <c r="X28" s="267" t="e">
        <f>IF(AND('Mapa final'!#REF!="Media",'Mapa final'!#REF!="Moderado"),CONCATENATE("R",'Mapa final'!#REF!),"")</f>
        <v>#REF!</v>
      </c>
      <c r="Y28" s="267"/>
      <c r="Z28" s="267" t="e">
        <f>IF(AND('Mapa final'!#REF!="Media",'Mapa final'!#REF!="Moderado"),CONCATENATE("R",'Mapa final'!#REF!),"")</f>
        <v>#REF!</v>
      </c>
      <c r="AA28" s="268"/>
      <c r="AB28" s="284" t="e">
        <f>IF(AND('Mapa final'!#REF!="Media",'Mapa final'!#REF!="Mayor"),CONCATENATE("R",'Mapa final'!#REF!),"")</f>
        <v>#REF!</v>
      </c>
      <c r="AC28" s="285"/>
      <c r="AD28" s="286" t="e">
        <f>IF(AND('Mapa final'!#REF!="Media",'Mapa final'!#REF!="Mayor"),CONCATENATE("R",'Mapa final'!#REF!),"")</f>
        <v>#REF!</v>
      </c>
      <c r="AE28" s="286"/>
      <c r="AF28" s="286" t="e">
        <f>IF(AND('Mapa final'!#REF!="Media",'Mapa final'!#REF!="Mayor"),CONCATENATE("R",'Mapa final'!#REF!),"")</f>
        <v>#REF!</v>
      </c>
      <c r="AG28" s="287"/>
      <c r="AH28" s="275" t="e">
        <f>IF(AND('Mapa final'!#REF!="Media",'Mapa final'!#REF!="Catastrófico"),CONCATENATE("R",'Mapa final'!#REF!),"")</f>
        <v>#REF!</v>
      </c>
      <c r="AI28" s="276"/>
      <c r="AJ28" s="276" t="e">
        <f>IF(AND('Mapa final'!#REF!="Media",'Mapa final'!#REF!="Catastrófico"),CONCATENATE("R",'Mapa final'!#REF!),"")</f>
        <v>#REF!</v>
      </c>
      <c r="AK28" s="276"/>
      <c r="AL28" s="276" t="e">
        <f>IF(AND('Mapa final'!#REF!="Media",'Mapa final'!#REF!="Catastrófico"),CONCATENATE("R",'Mapa final'!#REF!),"")</f>
        <v>#REF!</v>
      </c>
      <c r="AM28" s="277"/>
      <c r="AN28" s="70"/>
      <c r="AO28" s="329"/>
      <c r="AP28" s="330"/>
      <c r="AQ28" s="330"/>
      <c r="AR28" s="330"/>
      <c r="AS28" s="330"/>
      <c r="AT28" s="331"/>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306"/>
      <c r="C29" s="306"/>
      <c r="D29" s="307"/>
      <c r="E29" s="301"/>
      <c r="F29" s="302"/>
      <c r="G29" s="302"/>
      <c r="H29" s="302"/>
      <c r="I29" s="303"/>
      <c r="J29" s="266"/>
      <c r="K29" s="267"/>
      <c r="L29" s="267"/>
      <c r="M29" s="267"/>
      <c r="N29" s="267"/>
      <c r="O29" s="268"/>
      <c r="P29" s="269"/>
      <c r="Q29" s="270"/>
      <c r="R29" s="270"/>
      <c r="S29" s="270"/>
      <c r="T29" s="270"/>
      <c r="U29" s="271"/>
      <c r="V29" s="269"/>
      <c r="W29" s="270"/>
      <c r="X29" s="270"/>
      <c r="Y29" s="270"/>
      <c r="Z29" s="270"/>
      <c r="AA29" s="271"/>
      <c r="AB29" s="288"/>
      <c r="AC29" s="289"/>
      <c r="AD29" s="289"/>
      <c r="AE29" s="289"/>
      <c r="AF29" s="289"/>
      <c r="AG29" s="290"/>
      <c r="AH29" s="278"/>
      <c r="AI29" s="279"/>
      <c r="AJ29" s="279"/>
      <c r="AK29" s="279"/>
      <c r="AL29" s="279"/>
      <c r="AM29" s="280"/>
      <c r="AN29" s="70"/>
      <c r="AO29" s="332"/>
      <c r="AP29" s="333"/>
      <c r="AQ29" s="333"/>
      <c r="AR29" s="333"/>
      <c r="AS29" s="333"/>
      <c r="AT29" s="334"/>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306"/>
      <c r="C30" s="306"/>
      <c r="D30" s="307"/>
      <c r="E30" s="295" t="s">
        <v>110</v>
      </c>
      <c r="F30" s="296"/>
      <c r="G30" s="296"/>
      <c r="H30" s="296"/>
      <c r="I30" s="296"/>
      <c r="J30" s="263" t="str">
        <f ca="1">IF(AND('Mapa final'!$J$9="Baja",'Mapa final'!$N$9="Leve"),CONCATENATE("R",'Mapa final'!$A$9),"")</f>
        <v/>
      </c>
      <c r="K30" s="264"/>
      <c r="L30" s="264" t="e">
        <f>IF(AND('Mapa final'!#REF!="Baja",'Mapa final'!#REF!="Leve"),CONCATENATE("R",'Mapa final'!#REF!),"")</f>
        <v>#REF!</v>
      </c>
      <c r="M30" s="264"/>
      <c r="N30" s="264" t="e">
        <f>IF(AND('Mapa final'!#REF!="Baja",'Mapa final'!#REF!="Leve"),CONCATENATE("R",'Mapa final'!#REF!),"")</f>
        <v>#REF!</v>
      </c>
      <c r="O30" s="265"/>
      <c r="P30" s="273" t="str">
        <f ca="1">IF(AND('Mapa final'!$J$9="Baja",'Mapa final'!$N$9="Menor"),CONCATENATE("R",'Mapa final'!$A$9),"")</f>
        <v/>
      </c>
      <c r="Q30" s="273"/>
      <c r="R30" s="273" t="e">
        <f>IF(AND('Mapa final'!#REF!="Baja",'Mapa final'!#REF!="Menor"),CONCATENATE("R",'Mapa final'!#REF!),"")</f>
        <v>#REF!</v>
      </c>
      <c r="S30" s="273"/>
      <c r="T30" s="273" t="e">
        <f>IF(AND('Mapa final'!#REF!="Baja",'Mapa final'!#REF!="Menor"),CONCATENATE("R",'Mapa final'!#REF!),"")</f>
        <v>#REF!</v>
      </c>
      <c r="U30" s="274"/>
      <c r="V30" s="272" t="str">
        <f ca="1">IF(AND('Mapa final'!$J$9="Baja",'Mapa final'!$N$9="Moderado"),CONCATENATE("R",'Mapa final'!$A$9),"")</f>
        <v/>
      </c>
      <c r="W30" s="273"/>
      <c r="X30" s="273" t="e">
        <f>IF(AND('Mapa final'!#REF!="Baja",'Mapa final'!#REF!="Moderado"),CONCATENATE("R",'Mapa final'!#REF!),"")</f>
        <v>#REF!</v>
      </c>
      <c r="Y30" s="273"/>
      <c r="Z30" s="273" t="e">
        <f>IF(AND('Mapa final'!#REF!="Baja",'Mapa final'!#REF!="Moderado"),CONCATENATE("R",'Mapa final'!#REF!),"")</f>
        <v>#REF!</v>
      </c>
      <c r="AA30" s="274"/>
      <c r="AB30" s="291" t="str">
        <f ca="1">IF(AND('Mapa final'!$J$9="Baja",'Mapa final'!$N$9="Mayor"),CONCATENATE("R",'Mapa final'!$A$9),"")</f>
        <v/>
      </c>
      <c r="AC30" s="292"/>
      <c r="AD30" s="292" t="e">
        <f>IF(AND('Mapa final'!#REF!="Baja",'Mapa final'!#REF!="Mayor"),CONCATENATE("R",'Mapa final'!#REF!),"")</f>
        <v>#REF!</v>
      </c>
      <c r="AE30" s="292"/>
      <c r="AF30" s="292" t="e">
        <f>IF(AND('Mapa final'!#REF!="Baja",'Mapa final'!#REF!="Mayor"),CONCATENATE("R",'Mapa final'!#REF!),"")</f>
        <v>#REF!</v>
      </c>
      <c r="AG30" s="293"/>
      <c r="AH30" s="281" t="str">
        <f ca="1">IF(AND('Mapa final'!$J$9="Baja",'Mapa final'!$N$9="Catastrófico"),CONCATENATE("R",'Mapa final'!$A$9),"")</f>
        <v/>
      </c>
      <c r="AI30" s="282"/>
      <c r="AJ30" s="282" t="e">
        <f>IF(AND('Mapa final'!#REF!="Baja",'Mapa final'!#REF!="Catastrófico"),CONCATENATE("R",'Mapa final'!#REF!),"")</f>
        <v>#REF!</v>
      </c>
      <c r="AK30" s="282"/>
      <c r="AL30" s="282" t="e">
        <f>IF(AND('Mapa final'!#REF!="Baja",'Mapa final'!#REF!="Catastrófico"),CONCATENATE("R",'Mapa final'!#REF!),"")</f>
        <v>#REF!</v>
      </c>
      <c r="AM30" s="283"/>
      <c r="AN30" s="70"/>
      <c r="AO30" s="335" t="s">
        <v>78</v>
      </c>
      <c r="AP30" s="336"/>
      <c r="AQ30" s="336"/>
      <c r="AR30" s="336"/>
      <c r="AS30" s="336"/>
      <c r="AT30" s="337"/>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306"/>
      <c r="C31" s="306"/>
      <c r="D31" s="307"/>
      <c r="E31" s="298"/>
      <c r="F31" s="299"/>
      <c r="G31" s="299"/>
      <c r="H31" s="299"/>
      <c r="I31" s="304"/>
      <c r="J31" s="257"/>
      <c r="K31" s="258"/>
      <c r="L31" s="258"/>
      <c r="M31" s="258"/>
      <c r="N31" s="258"/>
      <c r="O31" s="259"/>
      <c r="P31" s="267"/>
      <c r="Q31" s="267"/>
      <c r="R31" s="267"/>
      <c r="S31" s="267"/>
      <c r="T31" s="267"/>
      <c r="U31" s="268"/>
      <c r="V31" s="266"/>
      <c r="W31" s="267"/>
      <c r="X31" s="267"/>
      <c r="Y31" s="267"/>
      <c r="Z31" s="267"/>
      <c r="AA31" s="268"/>
      <c r="AB31" s="284"/>
      <c r="AC31" s="285"/>
      <c r="AD31" s="285"/>
      <c r="AE31" s="285"/>
      <c r="AF31" s="285"/>
      <c r="AG31" s="287"/>
      <c r="AH31" s="275"/>
      <c r="AI31" s="276"/>
      <c r="AJ31" s="276"/>
      <c r="AK31" s="276"/>
      <c r="AL31" s="276"/>
      <c r="AM31" s="277"/>
      <c r="AN31" s="70"/>
      <c r="AO31" s="338"/>
      <c r="AP31" s="339"/>
      <c r="AQ31" s="339"/>
      <c r="AR31" s="339"/>
      <c r="AS31" s="339"/>
      <c r="AT31" s="34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306"/>
      <c r="C32" s="306"/>
      <c r="D32" s="307"/>
      <c r="E32" s="298"/>
      <c r="F32" s="299"/>
      <c r="G32" s="299"/>
      <c r="H32" s="299"/>
      <c r="I32" s="304"/>
      <c r="J32" s="257" t="e">
        <f>IF(AND('Mapa final'!#REF!="Baja",'Mapa final'!#REF!="Leve"),CONCATENATE("R",'Mapa final'!#REF!),"")</f>
        <v>#REF!</v>
      </c>
      <c r="K32" s="258"/>
      <c r="L32" s="258" t="e">
        <f>IF(AND('Mapa final'!#REF!="Baja",'Mapa final'!#REF!="Leve"),CONCATENATE("R",'Mapa final'!#REF!),"")</f>
        <v>#REF!</v>
      </c>
      <c r="M32" s="258"/>
      <c r="N32" s="258" t="e">
        <f>IF(AND('Mapa final'!#REF!="Baja",'Mapa final'!#REF!="Leve"),CONCATENATE("R",'Mapa final'!#REF!),"")</f>
        <v>#REF!</v>
      </c>
      <c r="O32" s="259"/>
      <c r="P32" s="267" t="e">
        <f>IF(AND('Mapa final'!#REF!="Baja",'Mapa final'!#REF!="Menor"),CONCATENATE("R",'Mapa final'!#REF!),"")</f>
        <v>#REF!</v>
      </c>
      <c r="Q32" s="267"/>
      <c r="R32" s="267" t="e">
        <f>IF(AND('Mapa final'!#REF!="Baja",'Mapa final'!#REF!="Menor"),CONCATENATE("R",'Mapa final'!#REF!),"")</f>
        <v>#REF!</v>
      </c>
      <c r="S32" s="267"/>
      <c r="T32" s="267" t="e">
        <f>IF(AND('Mapa final'!#REF!="Baja",'Mapa final'!#REF!="Menor"),CONCATENATE("R",'Mapa final'!#REF!),"")</f>
        <v>#REF!</v>
      </c>
      <c r="U32" s="268"/>
      <c r="V32" s="266" t="e">
        <f>IF(AND('Mapa final'!#REF!="Baja",'Mapa final'!#REF!="Moderado"),CONCATENATE("R",'Mapa final'!#REF!),"")</f>
        <v>#REF!</v>
      </c>
      <c r="W32" s="267"/>
      <c r="X32" s="267" t="e">
        <f>IF(AND('Mapa final'!#REF!="Baja",'Mapa final'!#REF!="Moderado"),CONCATENATE("R",'Mapa final'!#REF!),"")</f>
        <v>#REF!</v>
      </c>
      <c r="Y32" s="267"/>
      <c r="Z32" s="267" t="e">
        <f>IF(AND('Mapa final'!#REF!="Baja",'Mapa final'!#REF!="Moderado"),CONCATENATE("R",'Mapa final'!#REF!),"")</f>
        <v>#REF!</v>
      </c>
      <c r="AA32" s="268"/>
      <c r="AB32" s="284" t="e">
        <f>IF(AND('Mapa final'!#REF!="Baja",'Mapa final'!#REF!="Mayor"),CONCATENATE("R",'Mapa final'!#REF!),"")</f>
        <v>#REF!</v>
      </c>
      <c r="AC32" s="285"/>
      <c r="AD32" s="286" t="e">
        <f>IF(AND('Mapa final'!#REF!="Baja",'Mapa final'!#REF!="Mayor"),CONCATENATE("R",'Mapa final'!#REF!),"")</f>
        <v>#REF!</v>
      </c>
      <c r="AE32" s="286"/>
      <c r="AF32" s="286" t="e">
        <f>IF(AND('Mapa final'!#REF!="Baja",'Mapa final'!#REF!="Mayor"),CONCATENATE("R",'Mapa final'!#REF!),"")</f>
        <v>#REF!</v>
      </c>
      <c r="AG32" s="287"/>
      <c r="AH32" s="275" t="e">
        <f>IF(AND('Mapa final'!#REF!="Baja",'Mapa final'!#REF!="Catastrófico"),CONCATENATE("R",'Mapa final'!#REF!),"")</f>
        <v>#REF!</v>
      </c>
      <c r="AI32" s="276"/>
      <c r="AJ32" s="276" t="e">
        <f>IF(AND('Mapa final'!#REF!="Baja",'Mapa final'!#REF!="Catastrófico"),CONCATENATE("R",'Mapa final'!#REF!),"")</f>
        <v>#REF!</v>
      </c>
      <c r="AK32" s="276"/>
      <c r="AL32" s="276" t="e">
        <f>IF(AND('Mapa final'!#REF!="Baja",'Mapa final'!#REF!="Catastrófico"),CONCATENATE("R",'Mapa final'!#REF!),"")</f>
        <v>#REF!</v>
      </c>
      <c r="AM32" s="277"/>
      <c r="AN32" s="70"/>
      <c r="AO32" s="338"/>
      <c r="AP32" s="339"/>
      <c r="AQ32" s="339"/>
      <c r="AR32" s="339"/>
      <c r="AS32" s="339"/>
      <c r="AT32" s="34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306"/>
      <c r="C33" s="306"/>
      <c r="D33" s="307"/>
      <c r="E33" s="298"/>
      <c r="F33" s="299"/>
      <c r="G33" s="299"/>
      <c r="H33" s="299"/>
      <c r="I33" s="304"/>
      <c r="J33" s="257"/>
      <c r="K33" s="258"/>
      <c r="L33" s="258"/>
      <c r="M33" s="258"/>
      <c r="N33" s="258"/>
      <c r="O33" s="259"/>
      <c r="P33" s="267"/>
      <c r="Q33" s="267"/>
      <c r="R33" s="267"/>
      <c r="S33" s="267"/>
      <c r="T33" s="267"/>
      <c r="U33" s="268"/>
      <c r="V33" s="266"/>
      <c r="W33" s="267"/>
      <c r="X33" s="267"/>
      <c r="Y33" s="267"/>
      <c r="Z33" s="267"/>
      <c r="AA33" s="268"/>
      <c r="AB33" s="284"/>
      <c r="AC33" s="285"/>
      <c r="AD33" s="286"/>
      <c r="AE33" s="286"/>
      <c r="AF33" s="286"/>
      <c r="AG33" s="287"/>
      <c r="AH33" s="275"/>
      <c r="AI33" s="276"/>
      <c r="AJ33" s="276"/>
      <c r="AK33" s="276"/>
      <c r="AL33" s="276"/>
      <c r="AM33" s="277"/>
      <c r="AN33" s="70"/>
      <c r="AO33" s="338"/>
      <c r="AP33" s="339"/>
      <c r="AQ33" s="339"/>
      <c r="AR33" s="339"/>
      <c r="AS33" s="339"/>
      <c r="AT33" s="34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306"/>
      <c r="C34" s="306"/>
      <c r="D34" s="307"/>
      <c r="E34" s="298"/>
      <c r="F34" s="299"/>
      <c r="G34" s="299"/>
      <c r="H34" s="299"/>
      <c r="I34" s="304"/>
      <c r="J34" s="257" t="e">
        <f>IF(AND('Mapa final'!#REF!="Baja",'Mapa final'!#REF!="Leve"),CONCATENATE("R",'Mapa final'!#REF!),"")</f>
        <v>#REF!</v>
      </c>
      <c r="K34" s="258"/>
      <c r="L34" s="258" t="e">
        <f>IF(AND('Mapa final'!#REF!="Baja",'Mapa final'!#REF!="Leve"),CONCATENATE("R",'Mapa final'!#REF!),"")</f>
        <v>#REF!</v>
      </c>
      <c r="M34" s="258"/>
      <c r="N34" s="258" t="e">
        <f>IF(AND('Mapa final'!#REF!="Baja",'Mapa final'!#REF!="Leve"),CONCATENATE("R",'Mapa final'!#REF!),"")</f>
        <v>#REF!</v>
      </c>
      <c r="O34" s="259"/>
      <c r="P34" s="267" t="e">
        <f>IF(AND('Mapa final'!#REF!="Baja",'Mapa final'!#REF!="Menor"),CONCATENATE("R",'Mapa final'!#REF!),"")</f>
        <v>#REF!</v>
      </c>
      <c r="Q34" s="267"/>
      <c r="R34" s="267" t="e">
        <f>IF(AND('Mapa final'!#REF!="Baja",'Mapa final'!#REF!="Menor"),CONCATENATE("R",'Mapa final'!#REF!),"")</f>
        <v>#REF!</v>
      </c>
      <c r="S34" s="267"/>
      <c r="T34" s="267" t="e">
        <f>IF(AND('Mapa final'!#REF!="Baja",'Mapa final'!#REF!="Menor"),CONCATENATE("R",'Mapa final'!#REF!),"")</f>
        <v>#REF!</v>
      </c>
      <c r="U34" s="268"/>
      <c r="V34" s="266" t="e">
        <f>IF(AND('Mapa final'!#REF!="Baja",'Mapa final'!#REF!="Moderado"),CONCATENATE("R",'Mapa final'!#REF!),"")</f>
        <v>#REF!</v>
      </c>
      <c r="W34" s="267"/>
      <c r="X34" s="267" t="e">
        <f>IF(AND('Mapa final'!#REF!="Baja",'Mapa final'!#REF!="Moderado"),CONCATENATE("R",'Mapa final'!#REF!),"")</f>
        <v>#REF!</v>
      </c>
      <c r="Y34" s="267"/>
      <c r="Z34" s="267" t="e">
        <f>IF(AND('Mapa final'!#REF!="Baja",'Mapa final'!#REF!="Moderado"),CONCATENATE("R",'Mapa final'!#REF!),"")</f>
        <v>#REF!</v>
      </c>
      <c r="AA34" s="268"/>
      <c r="AB34" s="284" t="e">
        <f>IF(AND('Mapa final'!#REF!="Baja",'Mapa final'!#REF!="Mayor"),CONCATENATE("R",'Mapa final'!#REF!),"")</f>
        <v>#REF!</v>
      </c>
      <c r="AC34" s="285"/>
      <c r="AD34" s="286" t="e">
        <f>IF(AND('Mapa final'!#REF!="Baja",'Mapa final'!#REF!="Mayor"),CONCATENATE("R",'Mapa final'!#REF!),"")</f>
        <v>#REF!</v>
      </c>
      <c r="AE34" s="286"/>
      <c r="AF34" s="286" t="e">
        <f>IF(AND('Mapa final'!#REF!="Baja",'Mapa final'!#REF!="Mayor"),CONCATENATE("R",'Mapa final'!#REF!),"")</f>
        <v>#REF!</v>
      </c>
      <c r="AG34" s="287"/>
      <c r="AH34" s="275" t="e">
        <f>IF(AND('Mapa final'!#REF!="Baja",'Mapa final'!#REF!="Catastrófico"),CONCATENATE("R",'Mapa final'!#REF!),"")</f>
        <v>#REF!</v>
      </c>
      <c r="AI34" s="276"/>
      <c r="AJ34" s="276" t="e">
        <f>IF(AND('Mapa final'!#REF!="Baja",'Mapa final'!#REF!="Catastrófico"),CONCATENATE("R",'Mapa final'!#REF!),"")</f>
        <v>#REF!</v>
      </c>
      <c r="AK34" s="276"/>
      <c r="AL34" s="276" t="e">
        <f>IF(AND('Mapa final'!#REF!="Baja",'Mapa final'!#REF!="Catastrófico"),CONCATENATE("R",'Mapa final'!#REF!),"")</f>
        <v>#REF!</v>
      </c>
      <c r="AM34" s="277"/>
      <c r="AN34" s="70"/>
      <c r="AO34" s="338"/>
      <c r="AP34" s="339"/>
      <c r="AQ34" s="339"/>
      <c r="AR34" s="339"/>
      <c r="AS34" s="339"/>
      <c r="AT34" s="34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306"/>
      <c r="C35" s="306"/>
      <c r="D35" s="307"/>
      <c r="E35" s="298"/>
      <c r="F35" s="299"/>
      <c r="G35" s="299"/>
      <c r="H35" s="299"/>
      <c r="I35" s="304"/>
      <c r="J35" s="257"/>
      <c r="K35" s="258"/>
      <c r="L35" s="258"/>
      <c r="M35" s="258"/>
      <c r="N35" s="258"/>
      <c r="O35" s="259"/>
      <c r="P35" s="267"/>
      <c r="Q35" s="267"/>
      <c r="R35" s="267"/>
      <c r="S35" s="267"/>
      <c r="T35" s="267"/>
      <c r="U35" s="268"/>
      <c r="V35" s="266"/>
      <c r="W35" s="267"/>
      <c r="X35" s="267"/>
      <c r="Y35" s="267"/>
      <c r="Z35" s="267"/>
      <c r="AA35" s="268"/>
      <c r="AB35" s="284"/>
      <c r="AC35" s="285"/>
      <c r="AD35" s="286"/>
      <c r="AE35" s="286"/>
      <c r="AF35" s="286"/>
      <c r="AG35" s="287"/>
      <c r="AH35" s="275"/>
      <c r="AI35" s="276"/>
      <c r="AJ35" s="276"/>
      <c r="AK35" s="276"/>
      <c r="AL35" s="276"/>
      <c r="AM35" s="277"/>
      <c r="AN35" s="70"/>
      <c r="AO35" s="338"/>
      <c r="AP35" s="339"/>
      <c r="AQ35" s="339"/>
      <c r="AR35" s="339"/>
      <c r="AS35" s="339"/>
      <c r="AT35" s="34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306"/>
      <c r="C36" s="306"/>
      <c r="D36" s="307"/>
      <c r="E36" s="298"/>
      <c r="F36" s="299"/>
      <c r="G36" s="299"/>
      <c r="H36" s="299"/>
      <c r="I36" s="304"/>
      <c r="J36" s="257" t="e">
        <f>IF(AND('Mapa final'!#REF!="Baja",'Mapa final'!#REF!="Leve"),CONCATENATE("R",'Mapa final'!#REF!),"")</f>
        <v>#REF!</v>
      </c>
      <c r="K36" s="258"/>
      <c r="L36" s="258" t="e">
        <f>IF(AND('Mapa final'!#REF!="Baja",'Mapa final'!#REF!="Leve"),CONCATENATE("R",'Mapa final'!#REF!),"")</f>
        <v>#REF!</v>
      </c>
      <c r="M36" s="258"/>
      <c r="N36" s="258" t="e">
        <f>IF(AND('Mapa final'!#REF!="Baja",'Mapa final'!#REF!="Leve"),CONCATENATE("R",'Mapa final'!#REF!),"")</f>
        <v>#REF!</v>
      </c>
      <c r="O36" s="259"/>
      <c r="P36" s="267" t="e">
        <f>IF(AND('Mapa final'!#REF!="Baja",'Mapa final'!#REF!="Menor"),CONCATENATE("R",'Mapa final'!#REF!),"")</f>
        <v>#REF!</v>
      </c>
      <c r="Q36" s="267"/>
      <c r="R36" s="267" t="e">
        <f>IF(AND('Mapa final'!#REF!="Baja",'Mapa final'!#REF!="Menor"),CONCATENATE("R",'Mapa final'!#REF!),"")</f>
        <v>#REF!</v>
      </c>
      <c r="S36" s="267"/>
      <c r="T36" s="267" t="e">
        <f>IF(AND('Mapa final'!#REF!="Baja",'Mapa final'!#REF!="Menor"),CONCATENATE("R",'Mapa final'!#REF!),"")</f>
        <v>#REF!</v>
      </c>
      <c r="U36" s="268"/>
      <c r="V36" s="266" t="e">
        <f>IF(AND('Mapa final'!#REF!="Baja",'Mapa final'!#REF!="Moderado"),CONCATENATE("R",'Mapa final'!#REF!),"")</f>
        <v>#REF!</v>
      </c>
      <c r="W36" s="267"/>
      <c r="X36" s="267" t="e">
        <f>IF(AND('Mapa final'!#REF!="Baja",'Mapa final'!#REF!="Moderado"),CONCATENATE("R",'Mapa final'!#REF!),"")</f>
        <v>#REF!</v>
      </c>
      <c r="Y36" s="267"/>
      <c r="Z36" s="267" t="e">
        <f>IF(AND('Mapa final'!#REF!="Baja",'Mapa final'!#REF!="Moderado"),CONCATENATE("R",'Mapa final'!#REF!),"")</f>
        <v>#REF!</v>
      </c>
      <c r="AA36" s="268"/>
      <c r="AB36" s="284" t="e">
        <f>IF(AND('Mapa final'!#REF!="Baja",'Mapa final'!#REF!="Mayor"),CONCATENATE("R",'Mapa final'!#REF!),"")</f>
        <v>#REF!</v>
      </c>
      <c r="AC36" s="285"/>
      <c r="AD36" s="286" t="e">
        <f>IF(AND('Mapa final'!#REF!="Baja",'Mapa final'!#REF!="Mayor"),CONCATENATE("R",'Mapa final'!#REF!),"")</f>
        <v>#REF!</v>
      </c>
      <c r="AE36" s="286"/>
      <c r="AF36" s="286" t="e">
        <f>IF(AND('Mapa final'!#REF!="Baja",'Mapa final'!#REF!="Mayor"),CONCATENATE("R",'Mapa final'!#REF!),"")</f>
        <v>#REF!</v>
      </c>
      <c r="AG36" s="287"/>
      <c r="AH36" s="275" t="e">
        <f>IF(AND('Mapa final'!#REF!="Baja",'Mapa final'!#REF!="Catastrófico"),CONCATENATE("R",'Mapa final'!#REF!),"")</f>
        <v>#REF!</v>
      </c>
      <c r="AI36" s="276"/>
      <c r="AJ36" s="276" t="e">
        <f>IF(AND('Mapa final'!#REF!="Baja",'Mapa final'!#REF!="Catastrófico"),CONCATENATE("R",'Mapa final'!#REF!),"")</f>
        <v>#REF!</v>
      </c>
      <c r="AK36" s="276"/>
      <c r="AL36" s="276" t="e">
        <f>IF(AND('Mapa final'!#REF!="Baja",'Mapa final'!#REF!="Catastrófico"),CONCATENATE("R",'Mapa final'!#REF!),"")</f>
        <v>#REF!</v>
      </c>
      <c r="AM36" s="277"/>
      <c r="AN36" s="70"/>
      <c r="AO36" s="338"/>
      <c r="AP36" s="339"/>
      <c r="AQ36" s="339"/>
      <c r="AR36" s="339"/>
      <c r="AS36" s="339"/>
      <c r="AT36" s="34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306"/>
      <c r="C37" s="306"/>
      <c r="D37" s="307"/>
      <c r="E37" s="301"/>
      <c r="F37" s="302"/>
      <c r="G37" s="302"/>
      <c r="H37" s="302"/>
      <c r="I37" s="302"/>
      <c r="J37" s="260"/>
      <c r="K37" s="261"/>
      <c r="L37" s="261"/>
      <c r="M37" s="261"/>
      <c r="N37" s="261"/>
      <c r="O37" s="262"/>
      <c r="P37" s="270"/>
      <c r="Q37" s="270"/>
      <c r="R37" s="270"/>
      <c r="S37" s="270"/>
      <c r="T37" s="270"/>
      <c r="U37" s="271"/>
      <c r="V37" s="269"/>
      <c r="W37" s="270"/>
      <c r="X37" s="270"/>
      <c r="Y37" s="270"/>
      <c r="Z37" s="270"/>
      <c r="AA37" s="271"/>
      <c r="AB37" s="288"/>
      <c r="AC37" s="289"/>
      <c r="AD37" s="289"/>
      <c r="AE37" s="289"/>
      <c r="AF37" s="289"/>
      <c r="AG37" s="290"/>
      <c r="AH37" s="278"/>
      <c r="AI37" s="279"/>
      <c r="AJ37" s="279"/>
      <c r="AK37" s="279"/>
      <c r="AL37" s="279"/>
      <c r="AM37" s="280"/>
      <c r="AN37" s="70"/>
      <c r="AO37" s="341"/>
      <c r="AP37" s="342"/>
      <c r="AQ37" s="342"/>
      <c r="AR37" s="342"/>
      <c r="AS37" s="342"/>
      <c r="AT37" s="343"/>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306"/>
      <c r="C38" s="306"/>
      <c r="D38" s="307"/>
      <c r="E38" s="295" t="s">
        <v>109</v>
      </c>
      <c r="F38" s="296"/>
      <c r="G38" s="296"/>
      <c r="H38" s="296"/>
      <c r="I38" s="297"/>
      <c r="J38" s="263" t="str">
        <f ca="1">IF(AND('Mapa final'!$J$9="Muy Baja",'Mapa final'!$N$9="Leve"),CONCATENATE("R",'Mapa final'!$A$9),"")</f>
        <v/>
      </c>
      <c r="K38" s="264"/>
      <c r="L38" s="264" t="e">
        <f>IF(AND('Mapa final'!#REF!="Muy Baja",'Mapa final'!#REF!="Leve"),CONCATENATE("R",'Mapa final'!#REF!),"")</f>
        <v>#REF!</v>
      </c>
      <c r="M38" s="264"/>
      <c r="N38" s="264" t="e">
        <f>IF(AND('Mapa final'!#REF!="Muy Baja",'Mapa final'!#REF!="Leve"),CONCATENATE("R",'Mapa final'!#REF!),"")</f>
        <v>#REF!</v>
      </c>
      <c r="O38" s="265"/>
      <c r="P38" s="263" t="str">
        <f ca="1">IF(AND('Mapa final'!$J$9="Muy Baja",'Mapa final'!$N$9="Menor"),CONCATENATE("R",'Mapa final'!$A$9),"")</f>
        <v/>
      </c>
      <c r="Q38" s="264"/>
      <c r="R38" s="264" t="e">
        <f>IF(AND('Mapa final'!#REF!="Muy Baja",'Mapa final'!#REF!="Menor"),CONCATENATE("R",'Mapa final'!#REF!),"")</f>
        <v>#REF!</v>
      </c>
      <c r="S38" s="264"/>
      <c r="T38" s="264" t="e">
        <f>IF(AND('Mapa final'!#REF!="Muy Baja",'Mapa final'!#REF!="Menor"),CONCATENATE("R",'Mapa final'!#REF!),"")</f>
        <v>#REF!</v>
      </c>
      <c r="U38" s="265"/>
      <c r="V38" s="272" t="str">
        <f ca="1">IF(AND('Mapa final'!$J$9="Muy Baja",'Mapa final'!$N$9="Moderado"),CONCATENATE("R",'Mapa final'!$A$9),"")</f>
        <v/>
      </c>
      <c r="W38" s="273"/>
      <c r="X38" s="273" t="e">
        <f>IF(AND('Mapa final'!#REF!="Muy Baja",'Mapa final'!#REF!="Moderado"),CONCATENATE("R",'Mapa final'!#REF!),"")</f>
        <v>#REF!</v>
      </c>
      <c r="Y38" s="273"/>
      <c r="Z38" s="273" t="e">
        <f>IF(AND('Mapa final'!#REF!="Muy Baja",'Mapa final'!#REF!="Moderado"),CONCATENATE("R",'Mapa final'!#REF!),"")</f>
        <v>#REF!</v>
      </c>
      <c r="AA38" s="274"/>
      <c r="AB38" s="291" t="str">
        <f ca="1">IF(AND('Mapa final'!$J$9="Muy Baja",'Mapa final'!$N$9="Mayor"),CONCATENATE("R",'Mapa final'!$A$9),"")</f>
        <v/>
      </c>
      <c r="AC38" s="292"/>
      <c r="AD38" s="292" t="e">
        <f>IF(AND('Mapa final'!#REF!="Muy Baja",'Mapa final'!#REF!="Mayor"),CONCATENATE("R",'Mapa final'!#REF!),"")</f>
        <v>#REF!</v>
      </c>
      <c r="AE38" s="292"/>
      <c r="AF38" s="292" t="e">
        <f>IF(AND('Mapa final'!#REF!="Muy Baja",'Mapa final'!#REF!="Mayor"),CONCATENATE("R",'Mapa final'!#REF!),"")</f>
        <v>#REF!</v>
      </c>
      <c r="AG38" s="293"/>
      <c r="AH38" s="281" t="str">
        <f ca="1">IF(AND('Mapa final'!$J$9="Muy Baja",'Mapa final'!$N$9="Catastrófico"),CONCATENATE("R",'Mapa final'!$A$9),"")</f>
        <v/>
      </c>
      <c r="AI38" s="282"/>
      <c r="AJ38" s="282" t="e">
        <f>IF(AND('Mapa final'!#REF!="Muy Baja",'Mapa final'!#REF!="Catastrófico"),CONCATENATE("R",'Mapa final'!#REF!),"")</f>
        <v>#REF!</v>
      </c>
      <c r="AK38" s="282"/>
      <c r="AL38" s="282" t="e">
        <f>IF(AND('Mapa final'!#REF!="Muy Baja",'Mapa final'!#REF!="Catastrófico"),CONCATENATE("R",'Mapa final'!#REF!),"")</f>
        <v>#REF!</v>
      </c>
      <c r="AM38" s="283"/>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306"/>
      <c r="C39" s="306"/>
      <c r="D39" s="307"/>
      <c r="E39" s="298"/>
      <c r="F39" s="299"/>
      <c r="G39" s="299"/>
      <c r="H39" s="299"/>
      <c r="I39" s="300"/>
      <c r="J39" s="257"/>
      <c r="K39" s="258"/>
      <c r="L39" s="258"/>
      <c r="M39" s="258"/>
      <c r="N39" s="258"/>
      <c r="O39" s="259"/>
      <c r="P39" s="257"/>
      <c r="Q39" s="258"/>
      <c r="R39" s="258"/>
      <c r="S39" s="258"/>
      <c r="T39" s="258"/>
      <c r="U39" s="259"/>
      <c r="V39" s="266"/>
      <c r="W39" s="267"/>
      <c r="X39" s="267"/>
      <c r="Y39" s="267"/>
      <c r="Z39" s="267"/>
      <c r="AA39" s="268"/>
      <c r="AB39" s="284"/>
      <c r="AC39" s="285"/>
      <c r="AD39" s="285"/>
      <c r="AE39" s="285"/>
      <c r="AF39" s="285"/>
      <c r="AG39" s="287"/>
      <c r="AH39" s="275"/>
      <c r="AI39" s="276"/>
      <c r="AJ39" s="276"/>
      <c r="AK39" s="276"/>
      <c r="AL39" s="276"/>
      <c r="AM39" s="277"/>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306"/>
      <c r="C40" s="306"/>
      <c r="D40" s="307"/>
      <c r="E40" s="298"/>
      <c r="F40" s="299"/>
      <c r="G40" s="299"/>
      <c r="H40" s="299"/>
      <c r="I40" s="300"/>
      <c r="J40" s="257" t="e">
        <f>IF(AND('Mapa final'!#REF!="Muy Baja",'Mapa final'!#REF!="Leve"),CONCATENATE("R",'Mapa final'!#REF!),"")</f>
        <v>#REF!</v>
      </c>
      <c r="K40" s="258"/>
      <c r="L40" s="258" t="e">
        <f>IF(AND('Mapa final'!#REF!="Muy Baja",'Mapa final'!#REF!="Leve"),CONCATENATE("R",'Mapa final'!#REF!),"")</f>
        <v>#REF!</v>
      </c>
      <c r="M40" s="258"/>
      <c r="N40" s="258" t="e">
        <f>IF(AND('Mapa final'!#REF!="Muy Baja",'Mapa final'!#REF!="Leve"),CONCATENATE("R",'Mapa final'!#REF!),"")</f>
        <v>#REF!</v>
      </c>
      <c r="O40" s="259"/>
      <c r="P40" s="257" t="e">
        <f>IF(AND('Mapa final'!#REF!="Muy Baja",'Mapa final'!#REF!="Menor"),CONCATENATE("R",'Mapa final'!#REF!),"")</f>
        <v>#REF!</v>
      </c>
      <c r="Q40" s="258"/>
      <c r="R40" s="258" t="e">
        <f>IF(AND('Mapa final'!#REF!="Muy Baja",'Mapa final'!#REF!="Menor"),CONCATENATE("R",'Mapa final'!#REF!),"")</f>
        <v>#REF!</v>
      </c>
      <c r="S40" s="258"/>
      <c r="T40" s="258" t="e">
        <f>IF(AND('Mapa final'!#REF!="Muy Baja",'Mapa final'!#REF!="Menor"),CONCATENATE("R",'Mapa final'!#REF!),"")</f>
        <v>#REF!</v>
      </c>
      <c r="U40" s="259"/>
      <c r="V40" s="266" t="e">
        <f>IF(AND('Mapa final'!#REF!="Muy Baja",'Mapa final'!#REF!="Moderado"),CONCATENATE("R",'Mapa final'!#REF!),"")</f>
        <v>#REF!</v>
      </c>
      <c r="W40" s="267"/>
      <c r="X40" s="267" t="e">
        <f>IF(AND('Mapa final'!#REF!="Muy Baja",'Mapa final'!#REF!="Moderado"),CONCATENATE("R",'Mapa final'!#REF!),"")</f>
        <v>#REF!</v>
      </c>
      <c r="Y40" s="267"/>
      <c r="Z40" s="267" t="e">
        <f>IF(AND('Mapa final'!#REF!="Muy Baja",'Mapa final'!#REF!="Moderado"),CONCATENATE("R",'Mapa final'!#REF!),"")</f>
        <v>#REF!</v>
      </c>
      <c r="AA40" s="268"/>
      <c r="AB40" s="284" t="e">
        <f>IF(AND('Mapa final'!#REF!="Muy Baja",'Mapa final'!#REF!="Mayor"),CONCATENATE("R",'Mapa final'!#REF!),"")</f>
        <v>#REF!</v>
      </c>
      <c r="AC40" s="285"/>
      <c r="AD40" s="286" t="e">
        <f>IF(AND('Mapa final'!#REF!="Muy Baja",'Mapa final'!#REF!="Mayor"),CONCATENATE("R",'Mapa final'!#REF!),"")</f>
        <v>#REF!</v>
      </c>
      <c r="AE40" s="286"/>
      <c r="AF40" s="286" t="e">
        <f>IF(AND('Mapa final'!#REF!="Muy Baja",'Mapa final'!#REF!="Mayor"),CONCATENATE("R",'Mapa final'!#REF!),"")</f>
        <v>#REF!</v>
      </c>
      <c r="AG40" s="287"/>
      <c r="AH40" s="275" t="e">
        <f>IF(AND('Mapa final'!#REF!="Muy Baja",'Mapa final'!#REF!="Catastrófico"),CONCATENATE("R",'Mapa final'!#REF!),"")</f>
        <v>#REF!</v>
      </c>
      <c r="AI40" s="276"/>
      <c r="AJ40" s="276" t="e">
        <f>IF(AND('Mapa final'!#REF!="Muy Baja",'Mapa final'!#REF!="Catastrófico"),CONCATENATE("R",'Mapa final'!#REF!),"")</f>
        <v>#REF!</v>
      </c>
      <c r="AK40" s="276"/>
      <c r="AL40" s="276" t="e">
        <f>IF(AND('Mapa final'!#REF!="Muy Baja",'Mapa final'!#REF!="Catastrófico"),CONCATENATE("R",'Mapa final'!#REF!),"")</f>
        <v>#REF!</v>
      </c>
      <c r="AM40" s="277"/>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306"/>
      <c r="C41" s="306"/>
      <c r="D41" s="307"/>
      <c r="E41" s="298"/>
      <c r="F41" s="299"/>
      <c r="G41" s="299"/>
      <c r="H41" s="299"/>
      <c r="I41" s="300"/>
      <c r="J41" s="257"/>
      <c r="K41" s="258"/>
      <c r="L41" s="258"/>
      <c r="M41" s="258"/>
      <c r="N41" s="258"/>
      <c r="O41" s="259"/>
      <c r="P41" s="257"/>
      <c r="Q41" s="258"/>
      <c r="R41" s="258"/>
      <c r="S41" s="258"/>
      <c r="T41" s="258"/>
      <c r="U41" s="259"/>
      <c r="V41" s="266"/>
      <c r="W41" s="267"/>
      <c r="X41" s="267"/>
      <c r="Y41" s="267"/>
      <c r="Z41" s="267"/>
      <c r="AA41" s="268"/>
      <c r="AB41" s="284"/>
      <c r="AC41" s="285"/>
      <c r="AD41" s="286"/>
      <c r="AE41" s="286"/>
      <c r="AF41" s="286"/>
      <c r="AG41" s="287"/>
      <c r="AH41" s="275"/>
      <c r="AI41" s="276"/>
      <c r="AJ41" s="276"/>
      <c r="AK41" s="276"/>
      <c r="AL41" s="276"/>
      <c r="AM41" s="277"/>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306"/>
      <c r="C42" s="306"/>
      <c r="D42" s="307"/>
      <c r="E42" s="298"/>
      <c r="F42" s="299"/>
      <c r="G42" s="299"/>
      <c r="H42" s="299"/>
      <c r="I42" s="300"/>
      <c r="J42" s="257" t="e">
        <f>IF(AND('Mapa final'!#REF!="Muy Baja",'Mapa final'!#REF!="Leve"),CONCATENATE("R",'Mapa final'!#REF!),"")</f>
        <v>#REF!</v>
      </c>
      <c r="K42" s="258"/>
      <c r="L42" s="258" t="e">
        <f>IF(AND('Mapa final'!#REF!="Muy Baja",'Mapa final'!#REF!="Leve"),CONCATENATE("R",'Mapa final'!#REF!),"")</f>
        <v>#REF!</v>
      </c>
      <c r="M42" s="258"/>
      <c r="N42" s="258" t="e">
        <f>IF(AND('Mapa final'!#REF!="Muy Baja",'Mapa final'!#REF!="Leve"),CONCATENATE("R",'Mapa final'!#REF!),"")</f>
        <v>#REF!</v>
      </c>
      <c r="O42" s="259"/>
      <c r="P42" s="257" t="e">
        <f>IF(AND('Mapa final'!#REF!="Muy Baja",'Mapa final'!#REF!="Menor"),CONCATENATE("R",'Mapa final'!#REF!),"")</f>
        <v>#REF!</v>
      </c>
      <c r="Q42" s="258"/>
      <c r="R42" s="258" t="e">
        <f>IF(AND('Mapa final'!#REF!="Muy Baja",'Mapa final'!#REF!="Menor"),CONCATENATE("R",'Mapa final'!#REF!),"")</f>
        <v>#REF!</v>
      </c>
      <c r="S42" s="258"/>
      <c r="T42" s="258" t="e">
        <f>IF(AND('Mapa final'!#REF!="Muy Baja",'Mapa final'!#REF!="Menor"),CONCATENATE("R",'Mapa final'!#REF!),"")</f>
        <v>#REF!</v>
      </c>
      <c r="U42" s="259"/>
      <c r="V42" s="266" t="e">
        <f>IF(AND('Mapa final'!#REF!="Muy Baja",'Mapa final'!#REF!="Moderado"),CONCATENATE("R",'Mapa final'!#REF!),"")</f>
        <v>#REF!</v>
      </c>
      <c r="W42" s="267"/>
      <c r="X42" s="267" t="e">
        <f>IF(AND('Mapa final'!#REF!="Muy Baja",'Mapa final'!#REF!="Moderado"),CONCATENATE("R",'Mapa final'!#REF!),"")</f>
        <v>#REF!</v>
      </c>
      <c r="Y42" s="267"/>
      <c r="Z42" s="267" t="e">
        <f>IF(AND('Mapa final'!#REF!="Muy Baja",'Mapa final'!#REF!="Moderado"),CONCATENATE("R",'Mapa final'!#REF!),"")</f>
        <v>#REF!</v>
      </c>
      <c r="AA42" s="268"/>
      <c r="AB42" s="284" t="e">
        <f>IF(AND('Mapa final'!#REF!="Muy Baja",'Mapa final'!#REF!="Mayor"),CONCATENATE("R",'Mapa final'!#REF!),"")</f>
        <v>#REF!</v>
      </c>
      <c r="AC42" s="285"/>
      <c r="AD42" s="286" t="e">
        <f>IF(AND('Mapa final'!#REF!="Muy Baja",'Mapa final'!#REF!="Mayor"),CONCATENATE("R",'Mapa final'!#REF!),"")</f>
        <v>#REF!</v>
      </c>
      <c r="AE42" s="286"/>
      <c r="AF42" s="286" t="e">
        <f>IF(AND('Mapa final'!#REF!="Muy Baja",'Mapa final'!#REF!="Mayor"),CONCATENATE("R",'Mapa final'!#REF!),"")</f>
        <v>#REF!</v>
      </c>
      <c r="AG42" s="287"/>
      <c r="AH42" s="275" t="e">
        <f>IF(AND('Mapa final'!#REF!="Muy Baja",'Mapa final'!#REF!="Catastrófico"),CONCATENATE("R",'Mapa final'!#REF!),"")</f>
        <v>#REF!</v>
      </c>
      <c r="AI42" s="276"/>
      <c r="AJ42" s="276" t="e">
        <f>IF(AND('Mapa final'!#REF!="Muy Baja",'Mapa final'!#REF!="Catastrófico"),CONCATENATE("R",'Mapa final'!#REF!),"")</f>
        <v>#REF!</v>
      </c>
      <c r="AK42" s="276"/>
      <c r="AL42" s="276" t="e">
        <f>IF(AND('Mapa final'!#REF!="Muy Baja",'Mapa final'!#REF!="Catastrófico"),CONCATENATE("R",'Mapa final'!#REF!),"")</f>
        <v>#REF!</v>
      </c>
      <c r="AM42" s="277"/>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306"/>
      <c r="C43" s="306"/>
      <c r="D43" s="307"/>
      <c r="E43" s="298"/>
      <c r="F43" s="299"/>
      <c r="G43" s="299"/>
      <c r="H43" s="299"/>
      <c r="I43" s="300"/>
      <c r="J43" s="257"/>
      <c r="K43" s="258"/>
      <c r="L43" s="258"/>
      <c r="M43" s="258"/>
      <c r="N43" s="258"/>
      <c r="O43" s="259"/>
      <c r="P43" s="257"/>
      <c r="Q43" s="258"/>
      <c r="R43" s="258"/>
      <c r="S43" s="258"/>
      <c r="T43" s="258"/>
      <c r="U43" s="259"/>
      <c r="V43" s="266"/>
      <c r="W43" s="267"/>
      <c r="X43" s="267"/>
      <c r="Y43" s="267"/>
      <c r="Z43" s="267"/>
      <c r="AA43" s="268"/>
      <c r="AB43" s="284"/>
      <c r="AC43" s="285"/>
      <c r="AD43" s="286"/>
      <c r="AE43" s="286"/>
      <c r="AF43" s="286"/>
      <c r="AG43" s="287"/>
      <c r="AH43" s="275"/>
      <c r="AI43" s="276"/>
      <c r="AJ43" s="276"/>
      <c r="AK43" s="276"/>
      <c r="AL43" s="276"/>
      <c r="AM43" s="277"/>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306"/>
      <c r="C44" s="306"/>
      <c r="D44" s="307"/>
      <c r="E44" s="298"/>
      <c r="F44" s="299"/>
      <c r="G44" s="299"/>
      <c r="H44" s="299"/>
      <c r="I44" s="300"/>
      <c r="J44" s="257" t="e">
        <f>IF(AND('Mapa final'!#REF!="Muy Baja",'Mapa final'!#REF!="Leve"),CONCATENATE("R",'Mapa final'!#REF!),"")</f>
        <v>#REF!</v>
      </c>
      <c r="K44" s="258"/>
      <c r="L44" s="258" t="e">
        <f>IF(AND('Mapa final'!#REF!="Muy Baja",'Mapa final'!#REF!="Leve"),CONCATENATE("R",'Mapa final'!#REF!),"")</f>
        <v>#REF!</v>
      </c>
      <c r="M44" s="258"/>
      <c r="N44" s="258" t="e">
        <f>IF(AND('Mapa final'!#REF!="Muy Baja",'Mapa final'!#REF!="Leve"),CONCATENATE("R",'Mapa final'!#REF!),"")</f>
        <v>#REF!</v>
      </c>
      <c r="O44" s="259"/>
      <c r="P44" s="257" t="e">
        <f>IF(AND('Mapa final'!#REF!="Muy Baja",'Mapa final'!#REF!="Menor"),CONCATENATE("R",'Mapa final'!#REF!),"")</f>
        <v>#REF!</v>
      </c>
      <c r="Q44" s="258"/>
      <c r="R44" s="258" t="e">
        <f>IF(AND('Mapa final'!#REF!="Muy Baja",'Mapa final'!#REF!="Menor"),CONCATENATE("R",'Mapa final'!#REF!),"")</f>
        <v>#REF!</v>
      </c>
      <c r="S44" s="258"/>
      <c r="T44" s="258" t="e">
        <f>IF(AND('Mapa final'!#REF!="Muy Baja",'Mapa final'!#REF!="Menor"),CONCATENATE("R",'Mapa final'!#REF!),"")</f>
        <v>#REF!</v>
      </c>
      <c r="U44" s="259"/>
      <c r="V44" s="266" t="e">
        <f>IF(AND('Mapa final'!#REF!="Muy Baja",'Mapa final'!#REF!="Moderado"),CONCATENATE("R",'Mapa final'!#REF!),"")</f>
        <v>#REF!</v>
      </c>
      <c r="W44" s="267"/>
      <c r="X44" s="267" t="e">
        <f>IF(AND('Mapa final'!#REF!="Muy Baja",'Mapa final'!#REF!="Moderado"),CONCATENATE("R",'Mapa final'!#REF!),"")</f>
        <v>#REF!</v>
      </c>
      <c r="Y44" s="267"/>
      <c r="Z44" s="267" t="e">
        <f>IF(AND('Mapa final'!#REF!="Muy Baja",'Mapa final'!#REF!="Moderado"),CONCATENATE("R",'Mapa final'!#REF!),"")</f>
        <v>#REF!</v>
      </c>
      <c r="AA44" s="268"/>
      <c r="AB44" s="284" t="e">
        <f>IF(AND('Mapa final'!#REF!="Muy Baja",'Mapa final'!#REF!="Mayor"),CONCATENATE("R",'Mapa final'!#REF!),"")</f>
        <v>#REF!</v>
      </c>
      <c r="AC44" s="285"/>
      <c r="AD44" s="286" t="e">
        <f>IF(AND('Mapa final'!#REF!="Muy Baja",'Mapa final'!#REF!="Mayor"),CONCATENATE("R",'Mapa final'!#REF!),"")</f>
        <v>#REF!</v>
      </c>
      <c r="AE44" s="286"/>
      <c r="AF44" s="286" t="e">
        <f>IF(AND('Mapa final'!#REF!="Muy Baja",'Mapa final'!#REF!="Mayor"),CONCATENATE("R",'Mapa final'!#REF!),"")</f>
        <v>#REF!</v>
      </c>
      <c r="AG44" s="287"/>
      <c r="AH44" s="275" t="e">
        <f>IF(AND('Mapa final'!#REF!="Muy Baja",'Mapa final'!#REF!="Catastrófico"),CONCATENATE("R",'Mapa final'!#REF!),"")</f>
        <v>#REF!</v>
      </c>
      <c r="AI44" s="276"/>
      <c r="AJ44" s="276" t="e">
        <f>IF(AND('Mapa final'!#REF!="Muy Baja",'Mapa final'!#REF!="Catastrófico"),CONCATENATE("R",'Mapa final'!#REF!),"")</f>
        <v>#REF!</v>
      </c>
      <c r="AK44" s="276"/>
      <c r="AL44" s="276" t="e">
        <f>IF(AND('Mapa final'!#REF!="Muy Baja",'Mapa final'!#REF!="Catastrófico"),CONCATENATE("R",'Mapa final'!#REF!),"")</f>
        <v>#REF!</v>
      </c>
      <c r="AM44" s="277"/>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306"/>
      <c r="C45" s="306"/>
      <c r="D45" s="307"/>
      <c r="E45" s="301"/>
      <c r="F45" s="302"/>
      <c r="G45" s="302"/>
      <c r="H45" s="302"/>
      <c r="I45" s="303"/>
      <c r="J45" s="260"/>
      <c r="K45" s="261"/>
      <c r="L45" s="261"/>
      <c r="M45" s="261"/>
      <c r="N45" s="261"/>
      <c r="O45" s="262"/>
      <c r="P45" s="260"/>
      <c r="Q45" s="261"/>
      <c r="R45" s="261"/>
      <c r="S45" s="261"/>
      <c r="T45" s="261"/>
      <c r="U45" s="262"/>
      <c r="V45" s="269"/>
      <c r="W45" s="270"/>
      <c r="X45" s="270"/>
      <c r="Y45" s="270"/>
      <c r="Z45" s="270"/>
      <c r="AA45" s="271"/>
      <c r="AB45" s="288"/>
      <c r="AC45" s="289"/>
      <c r="AD45" s="289"/>
      <c r="AE45" s="289"/>
      <c r="AF45" s="289"/>
      <c r="AG45" s="290"/>
      <c r="AH45" s="278"/>
      <c r="AI45" s="279"/>
      <c r="AJ45" s="279"/>
      <c r="AK45" s="279"/>
      <c r="AL45" s="279"/>
      <c r="AM45" s="28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95" t="s">
        <v>108</v>
      </c>
      <c r="K46" s="296"/>
      <c r="L46" s="296"/>
      <c r="M46" s="296"/>
      <c r="N46" s="296"/>
      <c r="O46" s="297"/>
      <c r="P46" s="295" t="s">
        <v>107</v>
      </c>
      <c r="Q46" s="296"/>
      <c r="R46" s="296"/>
      <c r="S46" s="296"/>
      <c r="T46" s="296"/>
      <c r="U46" s="297"/>
      <c r="V46" s="295" t="s">
        <v>106</v>
      </c>
      <c r="W46" s="296"/>
      <c r="X46" s="296"/>
      <c r="Y46" s="296"/>
      <c r="Z46" s="296"/>
      <c r="AA46" s="297"/>
      <c r="AB46" s="295" t="s">
        <v>105</v>
      </c>
      <c r="AC46" s="305"/>
      <c r="AD46" s="296"/>
      <c r="AE46" s="296"/>
      <c r="AF46" s="296"/>
      <c r="AG46" s="297"/>
      <c r="AH46" s="295" t="s">
        <v>104</v>
      </c>
      <c r="AI46" s="296"/>
      <c r="AJ46" s="296"/>
      <c r="AK46" s="296"/>
      <c r="AL46" s="296"/>
      <c r="AM46" s="297"/>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98"/>
      <c r="K47" s="299"/>
      <c r="L47" s="299"/>
      <c r="M47" s="299"/>
      <c r="N47" s="299"/>
      <c r="O47" s="300"/>
      <c r="P47" s="298"/>
      <c r="Q47" s="299"/>
      <c r="R47" s="299"/>
      <c r="S47" s="299"/>
      <c r="T47" s="299"/>
      <c r="U47" s="300"/>
      <c r="V47" s="298"/>
      <c r="W47" s="299"/>
      <c r="X47" s="299"/>
      <c r="Y47" s="299"/>
      <c r="Z47" s="299"/>
      <c r="AA47" s="300"/>
      <c r="AB47" s="298"/>
      <c r="AC47" s="299"/>
      <c r="AD47" s="299"/>
      <c r="AE47" s="299"/>
      <c r="AF47" s="299"/>
      <c r="AG47" s="300"/>
      <c r="AH47" s="298"/>
      <c r="AI47" s="299"/>
      <c r="AJ47" s="299"/>
      <c r="AK47" s="299"/>
      <c r="AL47" s="299"/>
      <c r="AM47" s="30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98"/>
      <c r="K48" s="299"/>
      <c r="L48" s="299"/>
      <c r="M48" s="299"/>
      <c r="N48" s="299"/>
      <c r="O48" s="300"/>
      <c r="P48" s="298"/>
      <c r="Q48" s="299"/>
      <c r="R48" s="299"/>
      <c r="S48" s="299"/>
      <c r="T48" s="299"/>
      <c r="U48" s="300"/>
      <c r="V48" s="298"/>
      <c r="W48" s="299"/>
      <c r="X48" s="299"/>
      <c r="Y48" s="299"/>
      <c r="Z48" s="299"/>
      <c r="AA48" s="300"/>
      <c r="AB48" s="298"/>
      <c r="AC48" s="299"/>
      <c r="AD48" s="299"/>
      <c r="AE48" s="299"/>
      <c r="AF48" s="299"/>
      <c r="AG48" s="300"/>
      <c r="AH48" s="298"/>
      <c r="AI48" s="299"/>
      <c r="AJ48" s="299"/>
      <c r="AK48" s="299"/>
      <c r="AL48" s="299"/>
      <c r="AM48" s="30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98"/>
      <c r="K49" s="299"/>
      <c r="L49" s="299"/>
      <c r="M49" s="299"/>
      <c r="N49" s="299"/>
      <c r="O49" s="300"/>
      <c r="P49" s="298"/>
      <c r="Q49" s="299"/>
      <c r="R49" s="299"/>
      <c r="S49" s="299"/>
      <c r="T49" s="299"/>
      <c r="U49" s="300"/>
      <c r="V49" s="298"/>
      <c r="W49" s="299"/>
      <c r="X49" s="299"/>
      <c r="Y49" s="299"/>
      <c r="Z49" s="299"/>
      <c r="AA49" s="300"/>
      <c r="AB49" s="298"/>
      <c r="AC49" s="299"/>
      <c r="AD49" s="299"/>
      <c r="AE49" s="299"/>
      <c r="AF49" s="299"/>
      <c r="AG49" s="300"/>
      <c r="AH49" s="298"/>
      <c r="AI49" s="299"/>
      <c r="AJ49" s="299"/>
      <c r="AK49" s="299"/>
      <c r="AL49" s="299"/>
      <c r="AM49" s="30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98"/>
      <c r="K50" s="299"/>
      <c r="L50" s="299"/>
      <c r="M50" s="299"/>
      <c r="N50" s="299"/>
      <c r="O50" s="300"/>
      <c r="P50" s="298"/>
      <c r="Q50" s="299"/>
      <c r="R50" s="299"/>
      <c r="S50" s="299"/>
      <c r="T50" s="299"/>
      <c r="U50" s="300"/>
      <c r="V50" s="298"/>
      <c r="W50" s="299"/>
      <c r="X50" s="299"/>
      <c r="Y50" s="299"/>
      <c r="Z50" s="299"/>
      <c r="AA50" s="300"/>
      <c r="AB50" s="298"/>
      <c r="AC50" s="299"/>
      <c r="AD50" s="299"/>
      <c r="AE50" s="299"/>
      <c r="AF50" s="299"/>
      <c r="AG50" s="300"/>
      <c r="AH50" s="298"/>
      <c r="AI50" s="299"/>
      <c r="AJ50" s="299"/>
      <c r="AK50" s="299"/>
      <c r="AL50" s="299"/>
      <c r="AM50" s="30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01"/>
      <c r="K51" s="302"/>
      <c r="L51" s="302"/>
      <c r="M51" s="302"/>
      <c r="N51" s="302"/>
      <c r="O51" s="303"/>
      <c r="P51" s="301"/>
      <c r="Q51" s="302"/>
      <c r="R51" s="302"/>
      <c r="S51" s="302"/>
      <c r="T51" s="302"/>
      <c r="U51" s="303"/>
      <c r="V51" s="301"/>
      <c r="W51" s="302"/>
      <c r="X51" s="302"/>
      <c r="Y51" s="302"/>
      <c r="Z51" s="302"/>
      <c r="AA51" s="303"/>
      <c r="AB51" s="301"/>
      <c r="AC51" s="302"/>
      <c r="AD51" s="302"/>
      <c r="AE51" s="302"/>
      <c r="AF51" s="302"/>
      <c r="AG51" s="303"/>
      <c r="AH51" s="301"/>
      <c r="AI51" s="302"/>
      <c r="AJ51" s="302"/>
      <c r="AK51" s="302"/>
      <c r="AL51" s="302"/>
      <c r="AM51" s="303"/>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N20" zoomScale="60" zoomScaleNormal="60" workbookViewId="0">
      <selection activeCell="AA47" sqref="AA4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74" t="s">
        <v>153</v>
      </c>
      <c r="C2" s="375"/>
      <c r="D2" s="375"/>
      <c r="E2" s="375"/>
      <c r="F2" s="375"/>
      <c r="G2" s="375"/>
      <c r="H2" s="375"/>
      <c r="I2" s="375"/>
      <c r="J2" s="294" t="s">
        <v>2</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75"/>
      <c r="C3" s="375"/>
      <c r="D3" s="375"/>
      <c r="E3" s="375"/>
      <c r="F3" s="375"/>
      <c r="G3" s="375"/>
      <c r="H3" s="375"/>
      <c r="I3" s="375"/>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75"/>
      <c r="C4" s="375"/>
      <c r="D4" s="375"/>
      <c r="E4" s="375"/>
      <c r="F4" s="375"/>
      <c r="G4" s="375"/>
      <c r="H4" s="375"/>
      <c r="I4" s="375"/>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06" t="s">
        <v>3</v>
      </c>
      <c r="C6" s="306"/>
      <c r="D6" s="307"/>
      <c r="E6" s="344" t="s">
        <v>112</v>
      </c>
      <c r="F6" s="345"/>
      <c r="G6" s="345"/>
      <c r="H6" s="345"/>
      <c r="I6" s="346"/>
      <c r="J6" s="32" t="str">
        <f ca="1">IF(AND('Mapa final'!$AA$9="Muy Alta",'Mapa final'!$AC$9="Leve"),CONCATENATE("R1C",'Mapa final'!$Q$9),"")</f>
        <v/>
      </c>
      <c r="K6" s="33" t="str">
        <f ca="1">IF(AND('Mapa final'!$AA$10="Muy Alta",'Mapa final'!$AC$10="Leve"),CONCATENATE("R1C",'Mapa final'!$Q$10),"")</f>
        <v/>
      </c>
      <c r="L6" s="33" t="str">
        <f ca="1">IF(AND('Mapa final'!$AA$11="Muy Alta",'Mapa final'!$AC$11="Leve"),CONCATENATE("R1C",'Mapa final'!$Q$11),"")</f>
        <v/>
      </c>
      <c r="M6" s="33" t="str">
        <f ca="1">IF(AND('Mapa final'!$AA$12="Muy Alta",'Mapa final'!$AC$12="Leve"),CONCATENATE("R1C",'Mapa final'!$Q$12),"")</f>
        <v/>
      </c>
      <c r="N6" s="33" t="str">
        <f ca="1">IF(AND('Mapa final'!$AA$13="Muy Alta",'Mapa final'!$AC$13="Leve"),CONCATENATE("R1C",'Mapa final'!$Q$13),"")</f>
        <v/>
      </c>
      <c r="O6" s="34" t="str">
        <f>IF(AND('Mapa final'!$AA$14="Muy Alta",'Mapa final'!$AC$14="Leve"),CONCATENATE("R1C",'Mapa final'!$Q$14),"")</f>
        <v/>
      </c>
      <c r="P6" s="32" t="str">
        <f ca="1">IF(AND('Mapa final'!$AA$9="Muy Alta",'Mapa final'!$AC$9="Menor"),CONCATENATE("R1C",'Mapa final'!$Q$9),"")</f>
        <v/>
      </c>
      <c r="Q6" s="33" t="str">
        <f ca="1">IF(AND('Mapa final'!$AA$10="Muy Alta",'Mapa final'!$AC$10="Menor"),CONCATENATE("R1C",'Mapa final'!$Q$10),"")</f>
        <v/>
      </c>
      <c r="R6" s="33" t="str">
        <f ca="1">IF(AND('Mapa final'!$AA$11="Muy Alta",'Mapa final'!$AC$11="Menor"),CONCATENATE("R1C",'Mapa final'!$Q$11),"")</f>
        <v/>
      </c>
      <c r="S6" s="33" t="str">
        <f ca="1">IF(AND('Mapa final'!$AA$12="Muy Alta",'Mapa final'!$AC$12="Menor"),CONCATENATE("R1C",'Mapa final'!$Q$12),"")</f>
        <v/>
      </c>
      <c r="T6" s="33" t="str">
        <f ca="1">IF(AND('Mapa final'!$AA$13="Muy Alta",'Mapa final'!$AC$13="Menor"),CONCATENATE("R1C",'Mapa final'!$Q$13),"")</f>
        <v/>
      </c>
      <c r="U6" s="34" t="str">
        <f>IF(AND('Mapa final'!$AA$14="Muy Alta",'Mapa final'!$AC$14="Menor"),CONCATENATE("R1C",'Mapa final'!$Q$14),"")</f>
        <v/>
      </c>
      <c r="V6" s="32" t="str">
        <f ca="1">IF(AND('Mapa final'!$AA$9="Muy Alta",'Mapa final'!$AC$9="Moderado"),CONCATENATE("R1C",'Mapa final'!$Q$9),"")</f>
        <v/>
      </c>
      <c r="W6" s="33" t="str">
        <f ca="1">IF(AND('Mapa final'!$AA$10="Muy Alta",'Mapa final'!$AC$10="Moderado"),CONCATENATE("R1C",'Mapa final'!$Q$10),"")</f>
        <v/>
      </c>
      <c r="X6" s="33" t="str">
        <f ca="1">IF(AND('Mapa final'!$AA$11="Muy Alta",'Mapa final'!$AC$11="Moderado"),CONCATENATE("R1C",'Mapa final'!$Q$11),"")</f>
        <v/>
      </c>
      <c r="Y6" s="33" t="str">
        <f ca="1">IF(AND('Mapa final'!$AA$12="Muy Alta",'Mapa final'!$AC$12="Moderado"),CONCATENATE("R1C",'Mapa final'!$Q$12),"")</f>
        <v/>
      </c>
      <c r="Z6" s="33" t="str">
        <f ca="1">IF(AND('Mapa final'!$AA$13="Muy Alta",'Mapa final'!$AC$13="Moderado"),CONCATENATE("R1C",'Mapa final'!$Q$13),"")</f>
        <v/>
      </c>
      <c r="AA6" s="34" t="str">
        <f>IF(AND('Mapa final'!$AA$14="Muy Alta",'Mapa final'!$AC$14="Moderado"),CONCATENATE("R1C",'Mapa final'!$Q$14),"")</f>
        <v/>
      </c>
      <c r="AB6" s="32" t="str">
        <f ca="1">IF(AND('Mapa final'!$AA$9="Muy Alta",'Mapa final'!$AC$9="Mayor"),CONCATENATE("R1C",'Mapa final'!$Q$9),"")</f>
        <v/>
      </c>
      <c r="AC6" s="33" t="str">
        <f ca="1">IF(AND('Mapa final'!$AA$10="Muy Alta",'Mapa final'!$AC$10="Mayor"),CONCATENATE("R1C",'Mapa final'!$Q$10),"")</f>
        <v/>
      </c>
      <c r="AD6" s="33" t="str">
        <f ca="1">IF(AND('Mapa final'!$AA$11="Muy Alta",'Mapa final'!$AC$11="Mayor"),CONCATENATE("R1C",'Mapa final'!$Q$11),"")</f>
        <v/>
      </c>
      <c r="AE6" s="33" t="str">
        <f ca="1">IF(AND('Mapa final'!$AA$12="Muy Alta",'Mapa final'!$AC$12="Mayor"),CONCATENATE("R1C",'Mapa final'!$Q$12),"")</f>
        <v/>
      </c>
      <c r="AF6" s="33" t="str">
        <f ca="1">IF(AND('Mapa final'!$AA$13="Muy Alta",'Mapa final'!$AC$13="Mayor"),CONCATENATE("R1C",'Mapa final'!$Q$13),"")</f>
        <v/>
      </c>
      <c r="AG6" s="34" t="str">
        <f>IF(AND('Mapa final'!$AA$14="Muy Alta",'Mapa final'!$AC$14="Mayor"),CONCATENATE("R1C",'Mapa final'!$Q$14),"")</f>
        <v/>
      </c>
      <c r="AH6" s="35" t="str">
        <f ca="1">IF(AND('Mapa final'!$AA$9="Muy Alta",'Mapa final'!$AC$9="Catastrófico"),CONCATENATE("R1C",'Mapa final'!$Q$9),"")</f>
        <v/>
      </c>
      <c r="AI6" s="36" t="str">
        <f ca="1">IF(AND('Mapa final'!$AA$10="Muy Alta",'Mapa final'!$AC$10="Catastrófico"),CONCATENATE("R1C",'Mapa final'!$Q$10),"")</f>
        <v/>
      </c>
      <c r="AJ6" s="36" t="str">
        <f ca="1">IF(AND('Mapa final'!$AA$11="Muy Alta",'Mapa final'!$AC$11="Catastrófico"),CONCATENATE("R1C",'Mapa final'!$Q$11),"")</f>
        <v/>
      </c>
      <c r="AK6" s="36" t="str">
        <f ca="1">IF(AND('Mapa final'!$AA$12="Muy Alta",'Mapa final'!$AC$12="Catastrófico"),CONCATENATE("R1C",'Mapa final'!$Q$12),"")</f>
        <v/>
      </c>
      <c r="AL6" s="36" t="str">
        <f ca="1">IF(AND('Mapa final'!$AA$13="Muy Alta",'Mapa final'!$AC$13="Catastrófico"),CONCATENATE("R1C",'Mapa final'!$Q$13),"")</f>
        <v/>
      </c>
      <c r="AM6" s="37" t="str">
        <f>IF(AND('Mapa final'!$AA$14="Muy Alta",'Mapa final'!$AC$14="Catastrófico"),CONCATENATE("R1C",'Mapa final'!$Q$14),"")</f>
        <v/>
      </c>
      <c r="AN6" s="70"/>
      <c r="AO6" s="365" t="s">
        <v>75</v>
      </c>
      <c r="AP6" s="366"/>
      <c r="AQ6" s="366"/>
      <c r="AR6" s="366"/>
      <c r="AS6" s="366"/>
      <c r="AT6" s="36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06"/>
      <c r="C7" s="306"/>
      <c r="D7" s="307"/>
      <c r="E7" s="347"/>
      <c r="F7" s="348"/>
      <c r="G7" s="348"/>
      <c r="H7" s="348"/>
      <c r="I7" s="349"/>
      <c r="J7" s="38" t="e">
        <f>IF(AND('Mapa final'!#REF!="Muy Alta",'Mapa final'!#REF!="Leve"),CONCATENATE("R2C",'Mapa final'!#REF!),"")</f>
        <v>#REF!</v>
      </c>
      <c r="K7" s="39" t="e">
        <f>IF(AND('Mapa final'!#REF!="Muy Alta",'Mapa final'!#REF!="Leve"),CONCATENATE("R2C",'Mapa final'!#REF!),"")</f>
        <v>#REF!</v>
      </c>
      <c r="L7" s="39" t="e">
        <f>IF(AND('Mapa final'!#REF!="Muy Alta",'Mapa final'!#REF!="Leve"),CONCATENATE("R2C",'Mapa final'!#REF!),"")</f>
        <v>#REF!</v>
      </c>
      <c r="M7" s="39" t="e">
        <f>IF(AND('Mapa final'!#REF!="Muy Alta",'Mapa final'!#REF!="Leve"),CONCATENATE("R2C",'Mapa final'!#REF!),"")</f>
        <v>#REF!</v>
      </c>
      <c r="N7" s="39" t="e">
        <f>IF(AND('Mapa final'!#REF!="Muy Alta",'Mapa final'!#REF!="Leve"),CONCATENATE("R2C",'Mapa final'!#REF!),"")</f>
        <v>#REF!</v>
      </c>
      <c r="O7" s="40" t="e">
        <f>IF(AND('Mapa final'!#REF!="Muy Alta",'Mapa final'!#REF!="Leve"),CONCATENATE("R2C",'Mapa final'!#REF!),"")</f>
        <v>#REF!</v>
      </c>
      <c r="P7" s="38" t="e">
        <f>IF(AND('Mapa final'!#REF!="Muy Alta",'Mapa final'!#REF!="Menor"),CONCATENATE("R2C",'Mapa final'!#REF!),"")</f>
        <v>#REF!</v>
      </c>
      <c r="Q7" s="39" t="e">
        <f>IF(AND('Mapa final'!#REF!="Muy Alta",'Mapa final'!#REF!="Menor"),CONCATENATE("R2C",'Mapa final'!#REF!),"")</f>
        <v>#REF!</v>
      </c>
      <c r="R7" s="39" t="e">
        <f>IF(AND('Mapa final'!#REF!="Muy Alta",'Mapa final'!#REF!="Menor"),CONCATENATE("R2C",'Mapa final'!#REF!),"")</f>
        <v>#REF!</v>
      </c>
      <c r="S7" s="39" t="e">
        <f>IF(AND('Mapa final'!#REF!="Muy Alta",'Mapa final'!#REF!="Menor"),CONCATENATE("R2C",'Mapa final'!#REF!),"")</f>
        <v>#REF!</v>
      </c>
      <c r="T7" s="39" t="e">
        <f>IF(AND('Mapa final'!#REF!="Muy Alta",'Mapa final'!#REF!="Menor"),CONCATENATE("R2C",'Mapa final'!#REF!),"")</f>
        <v>#REF!</v>
      </c>
      <c r="U7" s="40" t="e">
        <f>IF(AND('Mapa final'!#REF!="Muy Alta",'Mapa final'!#REF!="Menor"),CONCATENATE("R2C",'Mapa final'!#REF!),"")</f>
        <v>#REF!</v>
      </c>
      <c r="V7" s="38" t="e">
        <f>IF(AND('Mapa final'!#REF!="Muy Alta",'Mapa final'!#REF!="Moderado"),CONCATENATE("R2C",'Mapa final'!#REF!),"")</f>
        <v>#REF!</v>
      </c>
      <c r="W7" s="39" t="e">
        <f>IF(AND('Mapa final'!#REF!="Muy Alta",'Mapa final'!#REF!="Moderado"),CONCATENATE("R2C",'Mapa final'!#REF!),"")</f>
        <v>#REF!</v>
      </c>
      <c r="X7" s="39" t="e">
        <f>IF(AND('Mapa final'!#REF!="Muy Alta",'Mapa final'!#REF!="Moderado"),CONCATENATE("R2C",'Mapa final'!#REF!),"")</f>
        <v>#REF!</v>
      </c>
      <c r="Y7" s="39" t="e">
        <f>IF(AND('Mapa final'!#REF!="Muy Alta",'Mapa final'!#REF!="Moderado"),CONCATENATE("R2C",'Mapa final'!#REF!),"")</f>
        <v>#REF!</v>
      </c>
      <c r="Z7" s="39" t="e">
        <f>IF(AND('Mapa final'!#REF!="Muy Alta",'Mapa final'!#REF!="Moderado"),CONCATENATE("R2C",'Mapa final'!#REF!),"")</f>
        <v>#REF!</v>
      </c>
      <c r="AA7" s="40" t="e">
        <f>IF(AND('Mapa final'!#REF!="Muy Alta",'Mapa final'!#REF!="Moderado"),CONCATENATE("R2C",'Mapa final'!#REF!),"")</f>
        <v>#REF!</v>
      </c>
      <c r="AB7" s="38" t="e">
        <f>IF(AND('Mapa final'!#REF!="Muy Alta",'Mapa final'!#REF!="Mayor"),CONCATENATE("R2C",'Mapa final'!#REF!),"")</f>
        <v>#REF!</v>
      </c>
      <c r="AC7" s="39" t="e">
        <f>IF(AND('Mapa final'!#REF!="Muy Alta",'Mapa final'!#REF!="Mayor"),CONCATENATE("R2C",'Mapa final'!#REF!),"")</f>
        <v>#REF!</v>
      </c>
      <c r="AD7" s="39" t="e">
        <f>IF(AND('Mapa final'!#REF!="Muy Alta",'Mapa final'!#REF!="Mayor"),CONCATENATE("R2C",'Mapa final'!#REF!),"")</f>
        <v>#REF!</v>
      </c>
      <c r="AE7" s="39" t="e">
        <f>IF(AND('Mapa final'!#REF!="Muy Alta",'Mapa final'!#REF!="Mayor"),CONCATENATE("R2C",'Mapa final'!#REF!),"")</f>
        <v>#REF!</v>
      </c>
      <c r="AF7" s="39" t="e">
        <f>IF(AND('Mapa final'!#REF!="Muy Alta",'Mapa final'!#REF!="Mayor"),CONCATENATE("R2C",'Mapa final'!#REF!),"")</f>
        <v>#REF!</v>
      </c>
      <c r="AG7" s="40" t="e">
        <f>IF(AND('Mapa final'!#REF!="Muy Alta",'Mapa final'!#REF!="Mayor"),CONCATENATE("R2C",'Mapa final'!#REF!),"")</f>
        <v>#REF!</v>
      </c>
      <c r="AH7" s="41" t="e">
        <f>IF(AND('Mapa final'!#REF!="Muy Alta",'Mapa final'!#REF!="Catastrófico"),CONCATENATE("R2C",'Mapa final'!#REF!),"")</f>
        <v>#REF!</v>
      </c>
      <c r="AI7" s="42" t="e">
        <f>IF(AND('Mapa final'!#REF!="Muy Alta",'Mapa final'!#REF!="Catastrófico"),CONCATENATE("R2C",'Mapa final'!#REF!),"")</f>
        <v>#REF!</v>
      </c>
      <c r="AJ7" s="42" t="e">
        <f>IF(AND('Mapa final'!#REF!="Muy Alta",'Mapa final'!#REF!="Catastrófico"),CONCATENATE("R2C",'Mapa final'!#REF!),"")</f>
        <v>#REF!</v>
      </c>
      <c r="AK7" s="42" t="e">
        <f>IF(AND('Mapa final'!#REF!="Muy Alta",'Mapa final'!#REF!="Catastrófico"),CONCATENATE("R2C",'Mapa final'!#REF!),"")</f>
        <v>#REF!</v>
      </c>
      <c r="AL7" s="42" t="e">
        <f>IF(AND('Mapa final'!#REF!="Muy Alta",'Mapa final'!#REF!="Catastrófico"),CONCATENATE("R2C",'Mapa final'!#REF!),"")</f>
        <v>#REF!</v>
      </c>
      <c r="AM7" s="43" t="e">
        <f>IF(AND('Mapa final'!#REF!="Muy Alta",'Mapa final'!#REF!="Catastrófico"),CONCATENATE("R2C",'Mapa final'!#REF!),"")</f>
        <v>#REF!</v>
      </c>
      <c r="AN7" s="70"/>
      <c r="AO7" s="368"/>
      <c r="AP7" s="369"/>
      <c r="AQ7" s="369"/>
      <c r="AR7" s="369"/>
      <c r="AS7" s="369"/>
      <c r="AT7" s="3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06"/>
      <c r="C8" s="306"/>
      <c r="D8" s="307"/>
      <c r="E8" s="347"/>
      <c r="F8" s="348"/>
      <c r="G8" s="348"/>
      <c r="H8" s="348"/>
      <c r="I8" s="349"/>
      <c r="J8" s="38" t="e">
        <f>IF(AND('Mapa final'!#REF!="Muy Alta",'Mapa final'!#REF!="Leve"),CONCATENATE("R3C",'Mapa final'!#REF!),"")</f>
        <v>#REF!</v>
      </c>
      <c r="K8" s="39" t="e">
        <f>IF(AND('Mapa final'!#REF!="Muy Alta",'Mapa final'!#REF!="Leve"),CONCATENATE("R3C",'Mapa final'!#REF!),"")</f>
        <v>#REF!</v>
      </c>
      <c r="L8" s="39" t="e">
        <f>IF(AND('Mapa final'!#REF!="Muy Alta",'Mapa final'!#REF!="Leve"),CONCATENATE("R3C",'Mapa final'!#REF!),"")</f>
        <v>#REF!</v>
      </c>
      <c r="M8" s="39" t="e">
        <f>IF(AND('Mapa final'!#REF!="Muy Alta",'Mapa final'!#REF!="Leve"),CONCATENATE("R3C",'Mapa final'!#REF!),"")</f>
        <v>#REF!</v>
      </c>
      <c r="N8" s="39" t="e">
        <f>IF(AND('Mapa final'!#REF!="Muy Alta",'Mapa final'!#REF!="Leve"),CONCATENATE("R3C",'Mapa final'!#REF!),"")</f>
        <v>#REF!</v>
      </c>
      <c r="O8" s="40" t="e">
        <f>IF(AND('Mapa final'!#REF!="Muy Alta",'Mapa final'!#REF!="Leve"),CONCATENATE("R3C",'Mapa final'!#REF!),"")</f>
        <v>#REF!</v>
      </c>
      <c r="P8" s="38" t="e">
        <f>IF(AND('Mapa final'!#REF!="Muy Alta",'Mapa final'!#REF!="Menor"),CONCATENATE("R3C",'Mapa final'!#REF!),"")</f>
        <v>#REF!</v>
      </c>
      <c r="Q8" s="39" t="e">
        <f>IF(AND('Mapa final'!#REF!="Muy Alta",'Mapa final'!#REF!="Menor"),CONCATENATE("R3C",'Mapa final'!#REF!),"")</f>
        <v>#REF!</v>
      </c>
      <c r="R8" s="39" t="e">
        <f>IF(AND('Mapa final'!#REF!="Muy Alta",'Mapa final'!#REF!="Menor"),CONCATENATE("R3C",'Mapa final'!#REF!),"")</f>
        <v>#REF!</v>
      </c>
      <c r="S8" s="39" t="e">
        <f>IF(AND('Mapa final'!#REF!="Muy Alta",'Mapa final'!#REF!="Menor"),CONCATENATE("R3C",'Mapa final'!#REF!),"")</f>
        <v>#REF!</v>
      </c>
      <c r="T8" s="39" t="e">
        <f>IF(AND('Mapa final'!#REF!="Muy Alta",'Mapa final'!#REF!="Menor"),CONCATENATE("R3C",'Mapa final'!#REF!),"")</f>
        <v>#REF!</v>
      </c>
      <c r="U8" s="40" t="e">
        <f>IF(AND('Mapa final'!#REF!="Muy Alta",'Mapa final'!#REF!="Menor"),CONCATENATE("R3C",'Mapa final'!#REF!),"")</f>
        <v>#REF!</v>
      </c>
      <c r="V8" s="38" t="e">
        <f>IF(AND('Mapa final'!#REF!="Muy Alta",'Mapa final'!#REF!="Moderado"),CONCATENATE("R3C",'Mapa final'!#REF!),"")</f>
        <v>#REF!</v>
      </c>
      <c r="W8" s="39" t="e">
        <f>IF(AND('Mapa final'!#REF!="Muy Alta",'Mapa final'!#REF!="Moderado"),CONCATENATE("R3C",'Mapa final'!#REF!),"")</f>
        <v>#REF!</v>
      </c>
      <c r="X8" s="39" t="e">
        <f>IF(AND('Mapa final'!#REF!="Muy Alta",'Mapa final'!#REF!="Moderado"),CONCATENATE("R3C",'Mapa final'!#REF!),"")</f>
        <v>#REF!</v>
      </c>
      <c r="Y8" s="39" t="e">
        <f>IF(AND('Mapa final'!#REF!="Muy Alta",'Mapa final'!#REF!="Moderado"),CONCATENATE("R3C",'Mapa final'!#REF!),"")</f>
        <v>#REF!</v>
      </c>
      <c r="Z8" s="39" t="e">
        <f>IF(AND('Mapa final'!#REF!="Muy Alta",'Mapa final'!#REF!="Moderado"),CONCATENATE("R3C",'Mapa final'!#REF!),"")</f>
        <v>#REF!</v>
      </c>
      <c r="AA8" s="40" t="e">
        <f>IF(AND('Mapa final'!#REF!="Muy Alta",'Mapa final'!#REF!="Moderado"),CONCATENATE("R3C",'Mapa final'!#REF!),"")</f>
        <v>#REF!</v>
      </c>
      <c r="AB8" s="38" t="e">
        <f>IF(AND('Mapa final'!#REF!="Muy Alta",'Mapa final'!#REF!="Mayor"),CONCATENATE("R3C",'Mapa final'!#REF!),"")</f>
        <v>#REF!</v>
      </c>
      <c r="AC8" s="39" t="e">
        <f>IF(AND('Mapa final'!#REF!="Muy Alta",'Mapa final'!#REF!="Mayor"),CONCATENATE("R3C",'Mapa final'!#REF!),"")</f>
        <v>#REF!</v>
      </c>
      <c r="AD8" s="39" t="e">
        <f>IF(AND('Mapa final'!#REF!="Muy Alta",'Mapa final'!#REF!="Mayor"),CONCATENATE("R3C",'Mapa final'!#REF!),"")</f>
        <v>#REF!</v>
      </c>
      <c r="AE8" s="39" t="e">
        <f>IF(AND('Mapa final'!#REF!="Muy Alta",'Mapa final'!#REF!="Mayor"),CONCATENATE("R3C",'Mapa final'!#REF!),"")</f>
        <v>#REF!</v>
      </c>
      <c r="AF8" s="39" t="e">
        <f>IF(AND('Mapa final'!#REF!="Muy Alta",'Mapa final'!#REF!="Mayor"),CONCATENATE("R3C",'Mapa final'!#REF!),"")</f>
        <v>#REF!</v>
      </c>
      <c r="AG8" s="40" t="e">
        <f>IF(AND('Mapa final'!#REF!="Muy Alta",'Mapa final'!#REF!="Mayor"),CONCATENATE("R3C",'Mapa final'!#REF!),"")</f>
        <v>#REF!</v>
      </c>
      <c r="AH8" s="41" t="e">
        <f>IF(AND('Mapa final'!#REF!="Muy Alta",'Mapa final'!#REF!="Catastrófico"),CONCATENATE("R3C",'Mapa final'!#REF!),"")</f>
        <v>#REF!</v>
      </c>
      <c r="AI8" s="42" t="e">
        <f>IF(AND('Mapa final'!#REF!="Muy Alta",'Mapa final'!#REF!="Catastrófico"),CONCATENATE("R3C",'Mapa final'!#REF!),"")</f>
        <v>#REF!</v>
      </c>
      <c r="AJ8" s="42" t="e">
        <f>IF(AND('Mapa final'!#REF!="Muy Alta",'Mapa final'!#REF!="Catastrófico"),CONCATENATE("R3C",'Mapa final'!#REF!),"")</f>
        <v>#REF!</v>
      </c>
      <c r="AK8" s="42" t="e">
        <f>IF(AND('Mapa final'!#REF!="Muy Alta",'Mapa final'!#REF!="Catastrófico"),CONCATENATE("R3C",'Mapa final'!#REF!),"")</f>
        <v>#REF!</v>
      </c>
      <c r="AL8" s="42" t="e">
        <f>IF(AND('Mapa final'!#REF!="Muy Alta",'Mapa final'!#REF!="Catastrófico"),CONCATENATE("R3C",'Mapa final'!#REF!),"")</f>
        <v>#REF!</v>
      </c>
      <c r="AM8" s="43" t="e">
        <f>IF(AND('Mapa final'!#REF!="Muy Alta",'Mapa final'!#REF!="Catastrófico"),CONCATENATE("R3C",'Mapa final'!#REF!),"")</f>
        <v>#REF!</v>
      </c>
      <c r="AN8" s="70"/>
      <c r="AO8" s="368"/>
      <c r="AP8" s="369"/>
      <c r="AQ8" s="369"/>
      <c r="AR8" s="369"/>
      <c r="AS8" s="369"/>
      <c r="AT8" s="3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06"/>
      <c r="C9" s="306"/>
      <c r="D9" s="307"/>
      <c r="E9" s="347"/>
      <c r="F9" s="348"/>
      <c r="G9" s="348"/>
      <c r="H9" s="348"/>
      <c r="I9" s="349"/>
      <c r="J9" s="38" t="e">
        <f>IF(AND('Mapa final'!#REF!="Muy Alta",'Mapa final'!#REF!="Leve"),CONCATENATE("R4C",'Mapa final'!#REF!),"")</f>
        <v>#REF!</v>
      </c>
      <c r="K9" s="39" t="e">
        <f>IF(AND('Mapa final'!#REF!="Muy Alta",'Mapa final'!#REF!="Leve"),CONCATENATE("R4C",'Mapa final'!#REF!),"")</f>
        <v>#REF!</v>
      </c>
      <c r="L9" s="44" t="e">
        <f>IF(AND('Mapa final'!#REF!="Muy Alta",'Mapa final'!#REF!="Leve"),CONCATENATE("R4C",'Mapa final'!#REF!),"")</f>
        <v>#REF!</v>
      </c>
      <c r="M9" s="44" t="e">
        <f>IF(AND('Mapa final'!#REF!="Muy Alta",'Mapa final'!#REF!="Leve"),CONCATENATE("R4C",'Mapa final'!#REF!),"")</f>
        <v>#REF!</v>
      </c>
      <c r="N9" s="44" t="e">
        <f>IF(AND('Mapa final'!#REF!="Muy Alta",'Mapa final'!#REF!="Leve"),CONCATENATE("R4C",'Mapa final'!#REF!),"")</f>
        <v>#REF!</v>
      </c>
      <c r="O9" s="40" t="e">
        <f>IF(AND('Mapa final'!#REF!="Muy Alta",'Mapa final'!#REF!="Leve"),CONCATENATE("R4C",'Mapa final'!#REF!),"")</f>
        <v>#REF!</v>
      </c>
      <c r="P9" s="38" t="e">
        <f>IF(AND('Mapa final'!#REF!="Muy Alta",'Mapa final'!#REF!="Menor"),CONCATENATE("R4C",'Mapa final'!#REF!),"")</f>
        <v>#REF!</v>
      </c>
      <c r="Q9" s="39" t="e">
        <f>IF(AND('Mapa final'!#REF!="Muy Alta",'Mapa final'!#REF!="Menor"),CONCATENATE("R4C",'Mapa final'!#REF!),"")</f>
        <v>#REF!</v>
      </c>
      <c r="R9" s="44" t="e">
        <f>IF(AND('Mapa final'!#REF!="Muy Alta",'Mapa final'!#REF!="Menor"),CONCATENATE("R4C",'Mapa final'!#REF!),"")</f>
        <v>#REF!</v>
      </c>
      <c r="S9" s="44" t="e">
        <f>IF(AND('Mapa final'!#REF!="Muy Alta",'Mapa final'!#REF!="Menor"),CONCATENATE("R4C",'Mapa final'!#REF!),"")</f>
        <v>#REF!</v>
      </c>
      <c r="T9" s="44" t="e">
        <f>IF(AND('Mapa final'!#REF!="Muy Alta",'Mapa final'!#REF!="Menor"),CONCATENATE("R4C",'Mapa final'!#REF!),"")</f>
        <v>#REF!</v>
      </c>
      <c r="U9" s="40" t="e">
        <f>IF(AND('Mapa final'!#REF!="Muy Alta",'Mapa final'!#REF!="Menor"),CONCATENATE("R4C",'Mapa final'!#REF!),"")</f>
        <v>#REF!</v>
      </c>
      <c r="V9" s="38" t="e">
        <f>IF(AND('Mapa final'!#REF!="Muy Alta",'Mapa final'!#REF!="Moderado"),CONCATENATE("R4C",'Mapa final'!#REF!),"")</f>
        <v>#REF!</v>
      </c>
      <c r="W9" s="39" t="e">
        <f>IF(AND('Mapa final'!#REF!="Muy Alta",'Mapa final'!#REF!="Moderado"),CONCATENATE("R4C",'Mapa final'!#REF!),"")</f>
        <v>#REF!</v>
      </c>
      <c r="X9" s="44" t="e">
        <f>IF(AND('Mapa final'!#REF!="Muy Alta",'Mapa final'!#REF!="Moderado"),CONCATENATE("R4C",'Mapa final'!#REF!),"")</f>
        <v>#REF!</v>
      </c>
      <c r="Y9" s="44" t="e">
        <f>IF(AND('Mapa final'!#REF!="Muy Alta",'Mapa final'!#REF!="Moderado"),CONCATENATE("R4C",'Mapa final'!#REF!),"")</f>
        <v>#REF!</v>
      </c>
      <c r="Z9" s="44" t="e">
        <f>IF(AND('Mapa final'!#REF!="Muy Alta",'Mapa final'!#REF!="Moderado"),CONCATENATE("R4C",'Mapa final'!#REF!),"")</f>
        <v>#REF!</v>
      </c>
      <c r="AA9" s="40" t="e">
        <f>IF(AND('Mapa final'!#REF!="Muy Alta",'Mapa final'!#REF!="Moderado"),CONCATENATE("R4C",'Mapa final'!#REF!),"")</f>
        <v>#REF!</v>
      </c>
      <c r="AB9" s="38" t="e">
        <f>IF(AND('Mapa final'!#REF!="Muy Alta",'Mapa final'!#REF!="Mayor"),CONCATENATE("R4C",'Mapa final'!#REF!),"")</f>
        <v>#REF!</v>
      </c>
      <c r="AC9" s="39" t="e">
        <f>IF(AND('Mapa final'!#REF!="Muy Alta",'Mapa final'!#REF!="Mayor"),CONCATENATE("R4C",'Mapa final'!#REF!),"")</f>
        <v>#REF!</v>
      </c>
      <c r="AD9" s="44" t="e">
        <f>IF(AND('Mapa final'!#REF!="Muy Alta",'Mapa final'!#REF!="Mayor"),CONCATENATE("R4C",'Mapa final'!#REF!),"")</f>
        <v>#REF!</v>
      </c>
      <c r="AE9" s="44" t="e">
        <f>IF(AND('Mapa final'!#REF!="Muy Alta",'Mapa final'!#REF!="Mayor"),CONCATENATE("R4C",'Mapa final'!#REF!),"")</f>
        <v>#REF!</v>
      </c>
      <c r="AF9" s="44" t="e">
        <f>IF(AND('Mapa final'!#REF!="Muy Alta",'Mapa final'!#REF!="Mayor"),CONCATENATE("R4C",'Mapa final'!#REF!),"")</f>
        <v>#REF!</v>
      </c>
      <c r="AG9" s="40" t="e">
        <f>IF(AND('Mapa final'!#REF!="Muy Alta",'Mapa final'!#REF!="Mayor"),CONCATENATE("R4C",'Mapa final'!#REF!),"")</f>
        <v>#REF!</v>
      </c>
      <c r="AH9" s="41" t="e">
        <f>IF(AND('Mapa final'!#REF!="Muy Alta",'Mapa final'!#REF!="Catastrófico"),CONCATENATE("R4C",'Mapa final'!#REF!),"")</f>
        <v>#REF!</v>
      </c>
      <c r="AI9" s="42" t="e">
        <f>IF(AND('Mapa final'!#REF!="Muy Alta",'Mapa final'!#REF!="Catastrófico"),CONCATENATE("R4C",'Mapa final'!#REF!),"")</f>
        <v>#REF!</v>
      </c>
      <c r="AJ9" s="42" t="e">
        <f>IF(AND('Mapa final'!#REF!="Muy Alta",'Mapa final'!#REF!="Catastrófico"),CONCATENATE("R4C",'Mapa final'!#REF!),"")</f>
        <v>#REF!</v>
      </c>
      <c r="AK9" s="42" t="e">
        <f>IF(AND('Mapa final'!#REF!="Muy Alta",'Mapa final'!#REF!="Catastrófico"),CONCATENATE("R4C",'Mapa final'!#REF!),"")</f>
        <v>#REF!</v>
      </c>
      <c r="AL9" s="42" t="e">
        <f>IF(AND('Mapa final'!#REF!="Muy Alta",'Mapa final'!#REF!="Catastrófico"),CONCATENATE("R4C",'Mapa final'!#REF!),"")</f>
        <v>#REF!</v>
      </c>
      <c r="AM9" s="43" t="e">
        <f>IF(AND('Mapa final'!#REF!="Muy Alta",'Mapa final'!#REF!="Catastrófico"),CONCATENATE("R4C",'Mapa final'!#REF!),"")</f>
        <v>#REF!</v>
      </c>
      <c r="AN9" s="70"/>
      <c r="AO9" s="368"/>
      <c r="AP9" s="369"/>
      <c r="AQ9" s="369"/>
      <c r="AR9" s="369"/>
      <c r="AS9" s="369"/>
      <c r="AT9" s="3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06"/>
      <c r="C10" s="306"/>
      <c r="D10" s="307"/>
      <c r="E10" s="347"/>
      <c r="F10" s="348"/>
      <c r="G10" s="348"/>
      <c r="H10" s="348"/>
      <c r="I10" s="349"/>
      <c r="J10" s="38" t="e">
        <f>IF(AND('Mapa final'!#REF!="Muy Alta",'Mapa final'!#REF!="Leve"),CONCATENATE("R5C",'Mapa final'!#REF!),"")</f>
        <v>#REF!</v>
      </c>
      <c r="K10" s="39" t="e">
        <f>IF(AND('Mapa final'!#REF!="Muy Alta",'Mapa final'!#REF!="Leve"),CONCATENATE("R5C",'Mapa final'!#REF!),"")</f>
        <v>#REF!</v>
      </c>
      <c r="L10" s="44" t="e">
        <f>IF(AND('Mapa final'!#REF!="Muy Alta",'Mapa final'!#REF!="Leve"),CONCATENATE("R5C",'Mapa final'!#REF!),"")</f>
        <v>#REF!</v>
      </c>
      <c r="M10" s="44" t="e">
        <f>IF(AND('Mapa final'!#REF!="Muy Alta",'Mapa final'!#REF!="Leve"),CONCATENATE("R5C",'Mapa final'!#REF!),"")</f>
        <v>#REF!</v>
      </c>
      <c r="N10" s="44" t="e">
        <f>IF(AND('Mapa final'!#REF!="Muy Alta",'Mapa final'!#REF!="Leve"),CONCATENATE("R5C",'Mapa final'!#REF!),"")</f>
        <v>#REF!</v>
      </c>
      <c r="O10" s="40" t="e">
        <f>IF(AND('Mapa final'!#REF!="Muy Alta",'Mapa final'!#REF!="Leve"),CONCATENATE("R5C",'Mapa final'!#REF!),"")</f>
        <v>#REF!</v>
      </c>
      <c r="P10" s="38" t="e">
        <f>IF(AND('Mapa final'!#REF!="Muy Alta",'Mapa final'!#REF!="Menor"),CONCATENATE("R5C",'Mapa final'!#REF!),"")</f>
        <v>#REF!</v>
      </c>
      <c r="Q10" s="39" t="e">
        <f>IF(AND('Mapa final'!#REF!="Muy Alta",'Mapa final'!#REF!="Menor"),CONCATENATE("R5C",'Mapa final'!#REF!),"")</f>
        <v>#REF!</v>
      </c>
      <c r="R10" s="44" t="e">
        <f>IF(AND('Mapa final'!#REF!="Muy Alta",'Mapa final'!#REF!="Menor"),CONCATENATE("R5C",'Mapa final'!#REF!),"")</f>
        <v>#REF!</v>
      </c>
      <c r="S10" s="44" t="e">
        <f>IF(AND('Mapa final'!#REF!="Muy Alta",'Mapa final'!#REF!="Menor"),CONCATENATE("R5C",'Mapa final'!#REF!),"")</f>
        <v>#REF!</v>
      </c>
      <c r="T10" s="44" t="e">
        <f>IF(AND('Mapa final'!#REF!="Muy Alta",'Mapa final'!#REF!="Menor"),CONCATENATE("R5C",'Mapa final'!#REF!),"")</f>
        <v>#REF!</v>
      </c>
      <c r="U10" s="40" t="e">
        <f>IF(AND('Mapa final'!#REF!="Muy Alta",'Mapa final'!#REF!="Menor"),CONCATENATE("R5C",'Mapa final'!#REF!),"")</f>
        <v>#REF!</v>
      </c>
      <c r="V10" s="38" t="e">
        <f>IF(AND('Mapa final'!#REF!="Muy Alta",'Mapa final'!#REF!="Moderado"),CONCATENATE("R5C",'Mapa final'!#REF!),"")</f>
        <v>#REF!</v>
      </c>
      <c r="W10" s="39" t="e">
        <f>IF(AND('Mapa final'!#REF!="Muy Alta",'Mapa final'!#REF!="Moderado"),CONCATENATE("R5C",'Mapa final'!#REF!),"")</f>
        <v>#REF!</v>
      </c>
      <c r="X10" s="44" t="e">
        <f>IF(AND('Mapa final'!#REF!="Muy Alta",'Mapa final'!#REF!="Moderado"),CONCATENATE("R5C",'Mapa final'!#REF!),"")</f>
        <v>#REF!</v>
      </c>
      <c r="Y10" s="44" t="e">
        <f>IF(AND('Mapa final'!#REF!="Muy Alta",'Mapa final'!#REF!="Moderado"),CONCATENATE("R5C",'Mapa final'!#REF!),"")</f>
        <v>#REF!</v>
      </c>
      <c r="Z10" s="44" t="e">
        <f>IF(AND('Mapa final'!#REF!="Muy Alta",'Mapa final'!#REF!="Moderado"),CONCATENATE("R5C",'Mapa final'!#REF!),"")</f>
        <v>#REF!</v>
      </c>
      <c r="AA10" s="40" t="e">
        <f>IF(AND('Mapa final'!#REF!="Muy Alta",'Mapa final'!#REF!="Moderado"),CONCATENATE("R5C",'Mapa final'!#REF!),"")</f>
        <v>#REF!</v>
      </c>
      <c r="AB10" s="38" t="e">
        <f>IF(AND('Mapa final'!#REF!="Muy Alta",'Mapa final'!#REF!="Mayor"),CONCATENATE("R5C",'Mapa final'!#REF!),"")</f>
        <v>#REF!</v>
      </c>
      <c r="AC10" s="39" t="e">
        <f>IF(AND('Mapa final'!#REF!="Muy Alta",'Mapa final'!#REF!="Mayor"),CONCATENATE("R5C",'Mapa final'!#REF!),"")</f>
        <v>#REF!</v>
      </c>
      <c r="AD10" s="44" t="e">
        <f>IF(AND('Mapa final'!#REF!="Muy Alta",'Mapa final'!#REF!="Mayor"),CONCATENATE("R5C",'Mapa final'!#REF!),"")</f>
        <v>#REF!</v>
      </c>
      <c r="AE10" s="44" t="e">
        <f>IF(AND('Mapa final'!#REF!="Muy Alta",'Mapa final'!#REF!="Mayor"),CONCATENATE("R5C",'Mapa final'!#REF!),"")</f>
        <v>#REF!</v>
      </c>
      <c r="AF10" s="44" t="e">
        <f>IF(AND('Mapa final'!#REF!="Muy Alta",'Mapa final'!#REF!="Mayor"),CONCATENATE("R5C",'Mapa final'!#REF!),"")</f>
        <v>#REF!</v>
      </c>
      <c r="AG10" s="40" t="e">
        <f>IF(AND('Mapa final'!#REF!="Muy Alta",'Mapa final'!#REF!="Mayor"),CONCATENATE("R5C",'Mapa final'!#REF!),"")</f>
        <v>#REF!</v>
      </c>
      <c r="AH10" s="41" t="e">
        <f>IF(AND('Mapa final'!#REF!="Muy Alta",'Mapa final'!#REF!="Catastrófico"),CONCATENATE("R5C",'Mapa final'!#REF!),"")</f>
        <v>#REF!</v>
      </c>
      <c r="AI10" s="42" t="e">
        <f>IF(AND('Mapa final'!#REF!="Muy Alta",'Mapa final'!#REF!="Catastrófico"),CONCATENATE("R5C",'Mapa final'!#REF!),"")</f>
        <v>#REF!</v>
      </c>
      <c r="AJ10" s="42" t="e">
        <f>IF(AND('Mapa final'!#REF!="Muy Alta",'Mapa final'!#REF!="Catastrófico"),CONCATENATE("R5C",'Mapa final'!#REF!),"")</f>
        <v>#REF!</v>
      </c>
      <c r="AK10" s="42" t="e">
        <f>IF(AND('Mapa final'!#REF!="Muy Alta",'Mapa final'!#REF!="Catastrófico"),CONCATENATE("R5C",'Mapa final'!#REF!),"")</f>
        <v>#REF!</v>
      </c>
      <c r="AL10" s="42" t="e">
        <f>IF(AND('Mapa final'!#REF!="Muy Alta",'Mapa final'!#REF!="Catastrófico"),CONCATENATE("R5C",'Mapa final'!#REF!),"")</f>
        <v>#REF!</v>
      </c>
      <c r="AM10" s="43" t="e">
        <f>IF(AND('Mapa final'!#REF!="Muy Alta",'Mapa final'!#REF!="Catastrófico"),CONCATENATE("R5C",'Mapa final'!#REF!),"")</f>
        <v>#REF!</v>
      </c>
      <c r="AN10" s="70"/>
      <c r="AO10" s="368"/>
      <c r="AP10" s="369"/>
      <c r="AQ10" s="369"/>
      <c r="AR10" s="369"/>
      <c r="AS10" s="369"/>
      <c r="AT10" s="3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06"/>
      <c r="C11" s="306"/>
      <c r="D11" s="307"/>
      <c r="E11" s="347"/>
      <c r="F11" s="348"/>
      <c r="G11" s="348"/>
      <c r="H11" s="348"/>
      <c r="I11" s="349"/>
      <c r="J11" s="38" t="e">
        <f>IF(AND('Mapa final'!#REF!="Muy Alta",'Mapa final'!#REF!="Leve"),CONCATENATE("R6C",'Mapa final'!#REF!),"")</f>
        <v>#REF!</v>
      </c>
      <c r="K11" s="39" t="e">
        <f>IF(AND('Mapa final'!#REF!="Muy Alta",'Mapa final'!#REF!="Leve"),CONCATENATE("R6C",'Mapa final'!#REF!),"")</f>
        <v>#REF!</v>
      </c>
      <c r="L11" s="44" t="e">
        <f>IF(AND('Mapa final'!#REF!="Muy Alta",'Mapa final'!#REF!="Leve"),CONCATENATE("R6C",'Mapa final'!#REF!),"")</f>
        <v>#REF!</v>
      </c>
      <c r="M11" s="44" t="e">
        <f>IF(AND('Mapa final'!#REF!="Muy Alta",'Mapa final'!#REF!="Leve"),CONCATENATE("R6C",'Mapa final'!#REF!),"")</f>
        <v>#REF!</v>
      </c>
      <c r="N11" s="44" t="e">
        <f>IF(AND('Mapa final'!#REF!="Muy Alta",'Mapa final'!#REF!="Leve"),CONCATENATE("R6C",'Mapa final'!#REF!),"")</f>
        <v>#REF!</v>
      </c>
      <c r="O11" s="40" t="e">
        <f>IF(AND('Mapa final'!#REF!="Muy Alta",'Mapa final'!#REF!="Leve"),CONCATENATE("R6C",'Mapa final'!#REF!),"")</f>
        <v>#REF!</v>
      </c>
      <c r="P11" s="38" t="e">
        <f>IF(AND('Mapa final'!#REF!="Muy Alta",'Mapa final'!#REF!="Menor"),CONCATENATE("R6C",'Mapa final'!#REF!),"")</f>
        <v>#REF!</v>
      </c>
      <c r="Q11" s="39" t="e">
        <f>IF(AND('Mapa final'!#REF!="Muy Alta",'Mapa final'!#REF!="Menor"),CONCATENATE("R6C",'Mapa final'!#REF!),"")</f>
        <v>#REF!</v>
      </c>
      <c r="R11" s="44" t="e">
        <f>IF(AND('Mapa final'!#REF!="Muy Alta",'Mapa final'!#REF!="Menor"),CONCATENATE("R6C",'Mapa final'!#REF!),"")</f>
        <v>#REF!</v>
      </c>
      <c r="S11" s="44" t="e">
        <f>IF(AND('Mapa final'!#REF!="Muy Alta",'Mapa final'!#REF!="Menor"),CONCATENATE("R6C",'Mapa final'!#REF!),"")</f>
        <v>#REF!</v>
      </c>
      <c r="T11" s="44" t="e">
        <f>IF(AND('Mapa final'!#REF!="Muy Alta",'Mapa final'!#REF!="Menor"),CONCATENATE("R6C",'Mapa final'!#REF!),"")</f>
        <v>#REF!</v>
      </c>
      <c r="U11" s="40" t="e">
        <f>IF(AND('Mapa final'!#REF!="Muy Alta",'Mapa final'!#REF!="Menor"),CONCATENATE("R6C",'Mapa final'!#REF!),"")</f>
        <v>#REF!</v>
      </c>
      <c r="V11" s="38" t="e">
        <f>IF(AND('Mapa final'!#REF!="Muy Alta",'Mapa final'!#REF!="Moderado"),CONCATENATE("R6C",'Mapa final'!#REF!),"")</f>
        <v>#REF!</v>
      </c>
      <c r="W11" s="39" t="e">
        <f>IF(AND('Mapa final'!#REF!="Muy Alta",'Mapa final'!#REF!="Moderado"),CONCATENATE("R6C",'Mapa final'!#REF!),"")</f>
        <v>#REF!</v>
      </c>
      <c r="X11" s="44" t="e">
        <f>IF(AND('Mapa final'!#REF!="Muy Alta",'Mapa final'!#REF!="Moderado"),CONCATENATE("R6C",'Mapa final'!#REF!),"")</f>
        <v>#REF!</v>
      </c>
      <c r="Y11" s="44" t="e">
        <f>IF(AND('Mapa final'!#REF!="Muy Alta",'Mapa final'!#REF!="Moderado"),CONCATENATE("R6C",'Mapa final'!#REF!),"")</f>
        <v>#REF!</v>
      </c>
      <c r="Z11" s="44" t="e">
        <f>IF(AND('Mapa final'!#REF!="Muy Alta",'Mapa final'!#REF!="Moderado"),CONCATENATE("R6C",'Mapa final'!#REF!),"")</f>
        <v>#REF!</v>
      </c>
      <c r="AA11" s="40" t="e">
        <f>IF(AND('Mapa final'!#REF!="Muy Alta",'Mapa final'!#REF!="Moderado"),CONCATENATE("R6C",'Mapa final'!#REF!),"")</f>
        <v>#REF!</v>
      </c>
      <c r="AB11" s="38" t="e">
        <f>IF(AND('Mapa final'!#REF!="Muy Alta",'Mapa final'!#REF!="Mayor"),CONCATENATE("R6C",'Mapa final'!#REF!),"")</f>
        <v>#REF!</v>
      </c>
      <c r="AC11" s="39" t="e">
        <f>IF(AND('Mapa final'!#REF!="Muy Alta",'Mapa final'!#REF!="Mayor"),CONCATENATE("R6C",'Mapa final'!#REF!),"")</f>
        <v>#REF!</v>
      </c>
      <c r="AD11" s="44" t="e">
        <f>IF(AND('Mapa final'!#REF!="Muy Alta",'Mapa final'!#REF!="Mayor"),CONCATENATE("R6C",'Mapa final'!#REF!),"")</f>
        <v>#REF!</v>
      </c>
      <c r="AE11" s="44" t="e">
        <f>IF(AND('Mapa final'!#REF!="Muy Alta",'Mapa final'!#REF!="Mayor"),CONCATENATE("R6C",'Mapa final'!#REF!),"")</f>
        <v>#REF!</v>
      </c>
      <c r="AF11" s="44" t="e">
        <f>IF(AND('Mapa final'!#REF!="Muy Alta",'Mapa final'!#REF!="Mayor"),CONCATENATE("R6C",'Mapa final'!#REF!),"")</f>
        <v>#REF!</v>
      </c>
      <c r="AG11" s="40" t="e">
        <f>IF(AND('Mapa final'!#REF!="Muy Alta",'Mapa final'!#REF!="Mayor"),CONCATENATE("R6C",'Mapa final'!#REF!),"")</f>
        <v>#REF!</v>
      </c>
      <c r="AH11" s="41" t="e">
        <f>IF(AND('Mapa final'!#REF!="Muy Alta",'Mapa final'!#REF!="Catastrófico"),CONCATENATE("R6C",'Mapa final'!#REF!),"")</f>
        <v>#REF!</v>
      </c>
      <c r="AI11" s="42" t="e">
        <f>IF(AND('Mapa final'!#REF!="Muy Alta",'Mapa final'!#REF!="Catastrófico"),CONCATENATE("R6C",'Mapa final'!#REF!),"")</f>
        <v>#REF!</v>
      </c>
      <c r="AJ11" s="42" t="e">
        <f>IF(AND('Mapa final'!#REF!="Muy Alta",'Mapa final'!#REF!="Catastrófico"),CONCATENATE("R6C",'Mapa final'!#REF!),"")</f>
        <v>#REF!</v>
      </c>
      <c r="AK11" s="42" t="e">
        <f>IF(AND('Mapa final'!#REF!="Muy Alta",'Mapa final'!#REF!="Catastrófico"),CONCATENATE("R6C",'Mapa final'!#REF!),"")</f>
        <v>#REF!</v>
      </c>
      <c r="AL11" s="42" t="e">
        <f>IF(AND('Mapa final'!#REF!="Muy Alta",'Mapa final'!#REF!="Catastrófico"),CONCATENATE("R6C",'Mapa final'!#REF!),"")</f>
        <v>#REF!</v>
      </c>
      <c r="AM11" s="43" t="e">
        <f>IF(AND('Mapa final'!#REF!="Muy Alta",'Mapa final'!#REF!="Catastrófico"),CONCATENATE("R6C",'Mapa final'!#REF!),"")</f>
        <v>#REF!</v>
      </c>
      <c r="AN11" s="70"/>
      <c r="AO11" s="368"/>
      <c r="AP11" s="369"/>
      <c r="AQ11" s="369"/>
      <c r="AR11" s="369"/>
      <c r="AS11" s="369"/>
      <c r="AT11" s="3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06"/>
      <c r="C12" s="306"/>
      <c r="D12" s="307"/>
      <c r="E12" s="347"/>
      <c r="F12" s="348"/>
      <c r="G12" s="348"/>
      <c r="H12" s="348"/>
      <c r="I12" s="349"/>
      <c r="J12" s="38" t="e">
        <f>IF(AND('Mapa final'!#REF!="Muy Alta",'Mapa final'!#REF!="Leve"),CONCATENATE("R7C",'Mapa final'!#REF!),"")</f>
        <v>#REF!</v>
      </c>
      <c r="K12" s="39" t="e">
        <f>IF(AND('Mapa final'!#REF!="Muy Alta",'Mapa final'!#REF!="Leve"),CONCATENATE("R7C",'Mapa final'!#REF!),"")</f>
        <v>#REF!</v>
      </c>
      <c r="L12" s="44" t="e">
        <f>IF(AND('Mapa final'!#REF!="Muy Alta",'Mapa final'!#REF!="Leve"),CONCATENATE("R7C",'Mapa final'!#REF!),"")</f>
        <v>#REF!</v>
      </c>
      <c r="M12" s="44" t="e">
        <f>IF(AND('Mapa final'!#REF!="Muy Alta",'Mapa final'!#REF!="Leve"),CONCATENATE("R7C",'Mapa final'!#REF!),"")</f>
        <v>#REF!</v>
      </c>
      <c r="N12" s="44" t="e">
        <f>IF(AND('Mapa final'!#REF!="Muy Alta",'Mapa final'!#REF!="Leve"),CONCATENATE("R7C",'Mapa final'!#REF!),"")</f>
        <v>#REF!</v>
      </c>
      <c r="O12" s="40" t="e">
        <f>IF(AND('Mapa final'!#REF!="Muy Alta",'Mapa final'!#REF!="Leve"),CONCATENATE("R7C",'Mapa final'!#REF!),"")</f>
        <v>#REF!</v>
      </c>
      <c r="P12" s="38" t="e">
        <f>IF(AND('Mapa final'!#REF!="Muy Alta",'Mapa final'!#REF!="Menor"),CONCATENATE("R7C",'Mapa final'!#REF!),"")</f>
        <v>#REF!</v>
      </c>
      <c r="Q12" s="39" t="e">
        <f>IF(AND('Mapa final'!#REF!="Muy Alta",'Mapa final'!#REF!="Menor"),CONCATENATE("R7C",'Mapa final'!#REF!),"")</f>
        <v>#REF!</v>
      </c>
      <c r="R12" s="44" t="e">
        <f>IF(AND('Mapa final'!#REF!="Muy Alta",'Mapa final'!#REF!="Menor"),CONCATENATE("R7C",'Mapa final'!#REF!),"")</f>
        <v>#REF!</v>
      </c>
      <c r="S12" s="44" t="e">
        <f>IF(AND('Mapa final'!#REF!="Muy Alta",'Mapa final'!#REF!="Menor"),CONCATENATE("R7C",'Mapa final'!#REF!),"")</f>
        <v>#REF!</v>
      </c>
      <c r="T12" s="44" t="e">
        <f>IF(AND('Mapa final'!#REF!="Muy Alta",'Mapa final'!#REF!="Menor"),CONCATENATE("R7C",'Mapa final'!#REF!),"")</f>
        <v>#REF!</v>
      </c>
      <c r="U12" s="40" t="e">
        <f>IF(AND('Mapa final'!#REF!="Muy Alta",'Mapa final'!#REF!="Menor"),CONCATENATE("R7C",'Mapa final'!#REF!),"")</f>
        <v>#REF!</v>
      </c>
      <c r="V12" s="38" t="e">
        <f>IF(AND('Mapa final'!#REF!="Muy Alta",'Mapa final'!#REF!="Moderado"),CONCATENATE("R7C",'Mapa final'!#REF!),"")</f>
        <v>#REF!</v>
      </c>
      <c r="W12" s="39" t="e">
        <f>IF(AND('Mapa final'!#REF!="Muy Alta",'Mapa final'!#REF!="Moderado"),CONCATENATE("R7C",'Mapa final'!#REF!),"")</f>
        <v>#REF!</v>
      </c>
      <c r="X12" s="44" t="e">
        <f>IF(AND('Mapa final'!#REF!="Muy Alta",'Mapa final'!#REF!="Moderado"),CONCATENATE("R7C",'Mapa final'!#REF!),"")</f>
        <v>#REF!</v>
      </c>
      <c r="Y12" s="44" t="e">
        <f>IF(AND('Mapa final'!#REF!="Muy Alta",'Mapa final'!#REF!="Moderado"),CONCATENATE("R7C",'Mapa final'!#REF!),"")</f>
        <v>#REF!</v>
      </c>
      <c r="Z12" s="44" t="e">
        <f>IF(AND('Mapa final'!#REF!="Muy Alta",'Mapa final'!#REF!="Moderado"),CONCATENATE("R7C",'Mapa final'!#REF!),"")</f>
        <v>#REF!</v>
      </c>
      <c r="AA12" s="40" t="e">
        <f>IF(AND('Mapa final'!#REF!="Muy Alta",'Mapa final'!#REF!="Moderado"),CONCATENATE("R7C",'Mapa final'!#REF!),"")</f>
        <v>#REF!</v>
      </c>
      <c r="AB12" s="38" t="e">
        <f>IF(AND('Mapa final'!#REF!="Muy Alta",'Mapa final'!#REF!="Mayor"),CONCATENATE("R7C",'Mapa final'!#REF!),"")</f>
        <v>#REF!</v>
      </c>
      <c r="AC12" s="39" t="e">
        <f>IF(AND('Mapa final'!#REF!="Muy Alta",'Mapa final'!#REF!="Mayor"),CONCATENATE("R7C",'Mapa final'!#REF!),"")</f>
        <v>#REF!</v>
      </c>
      <c r="AD12" s="44" t="e">
        <f>IF(AND('Mapa final'!#REF!="Muy Alta",'Mapa final'!#REF!="Mayor"),CONCATENATE("R7C",'Mapa final'!#REF!),"")</f>
        <v>#REF!</v>
      </c>
      <c r="AE12" s="44" t="e">
        <f>IF(AND('Mapa final'!#REF!="Muy Alta",'Mapa final'!#REF!="Mayor"),CONCATENATE("R7C",'Mapa final'!#REF!),"")</f>
        <v>#REF!</v>
      </c>
      <c r="AF12" s="44" t="e">
        <f>IF(AND('Mapa final'!#REF!="Muy Alta",'Mapa final'!#REF!="Mayor"),CONCATENATE("R7C",'Mapa final'!#REF!),"")</f>
        <v>#REF!</v>
      </c>
      <c r="AG12" s="40" t="e">
        <f>IF(AND('Mapa final'!#REF!="Muy Alta",'Mapa final'!#REF!="Mayor"),CONCATENATE("R7C",'Mapa final'!#REF!),"")</f>
        <v>#REF!</v>
      </c>
      <c r="AH12" s="41" t="e">
        <f>IF(AND('Mapa final'!#REF!="Muy Alta",'Mapa final'!#REF!="Catastrófico"),CONCATENATE("R7C",'Mapa final'!#REF!),"")</f>
        <v>#REF!</v>
      </c>
      <c r="AI12" s="42" t="e">
        <f>IF(AND('Mapa final'!#REF!="Muy Alta",'Mapa final'!#REF!="Catastrófico"),CONCATENATE("R7C",'Mapa final'!#REF!),"")</f>
        <v>#REF!</v>
      </c>
      <c r="AJ12" s="42" t="e">
        <f>IF(AND('Mapa final'!#REF!="Muy Alta",'Mapa final'!#REF!="Catastrófico"),CONCATENATE("R7C",'Mapa final'!#REF!),"")</f>
        <v>#REF!</v>
      </c>
      <c r="AK12" s="42" t="e">
        <f>IF(AND('Mapa final'!#REF!="Muy Alta",'Mapa final'!#REF!="Catastrófico"),CONCATENATE("R7C",'Mapa final'!#REF!),"")</f>
        <v>#REF!</v>
      </c>
      <c r="AL12" s="42" t="e">
        <f>IF(AND('Mapa final'!#REF!="Muy Alta",'Mapa final'!#REF!="Catastrófico"),CONCATENATE("R7C",'Mapa final'!#REF!),"")</f>
        <v>#REF!</v>
      </c>
      <c r="AM12" s="43" t="e">
        <f>IF(AND('Mapa final'!#REF!="Muy Alta",'Mapa final'!#REF!="Catastrófico"),CONCATENATE("R7C",'Mapa final'!#REF!),"")</f>
        <v>#REF!</v>
      </c>
      <c r="AN12" s="70"/>
      <c r="AO12" s="368"/>
      <c r="AP12" s="369"/>
      <c r="AQ12" s="369"/>
      <c r="AR12" s="369"/>
      <c r="AS12" s="369"/>
      <c r="AT12" s="3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06"/>
      <c r="C13" s="306"/>
      <c r="D13" s="307"/>
      <c r="E13" s="347"/>
      <c r="F13" s="348"/>
      <c r="G13" s="348"/>
      <c r="H13" s="348"/>
      <c r="I13" s="349"/>
      <c r="J13" s="38" t="e">
        <f>IF(AND('Mapa final'!#REF!="Muy Alta",'Mapa final'!#REF!="Leve"),CONCATENATE("R8C",'Mapa final'!#REF!),"")</f>
        <v>#REF!</v>
      </c>
      <c r="K13" s="39" t="e">
        <f>IF(AND('Mapa final'!#REF!="Muy Alta",'Mapa final'!#REF!="Leve"),CONCATENATE("R8C",'Mapa final'!#REF!),"")</f>
        <v>#REF!</v>
      </c>
      <c r="L13" s="44" t="e">
        <f>IF(AND('Mapa final'!#REF!="Muy Alta",'Mapa final'!#REF!="Leve"),CONCATENATE("R8C",'Mapa final'!#REF!),"")</f>
        <v>#REF!</v>
      </c>
      <c r="M13" s="44" t="e">
        <f>IF(AND('Mapa final'!#REF!="Muy Alta",'Mapa final'!#REF!="Leve"),CONCATENATE("R8C",'Mapa final'!#REF!),"")</f>
        <v>#REF!</v>
      </c>
      <c r="N13" s="44" t="e">
        <f>IF(AND('Mapa final'!#REF!="Muy Alta",'Mapa final'!#REF!="Leve"),CONCATENATE("R8C",'Mapa final'!#REF!),"")</f>
        <v>#REF!</v>
      </c>
      <c r="O13" s="40" t="e">
        <f>IF(AND('Mapa final'!#REF!="Muy Alta",'Mapa final'!#REF!="Leve"),CONCATENATE("R8C",'Mapa final'!#REF!),"")</f>
        <v>#REF!</v>
      </c>
      <c r="P13" s="38" t="e">
        <f>IF(AND('Mapa final'!#REF!="Muy Alta",'Mapa final'!#REF!="Menor"),CONCATENATE("R8C",'Mapa final'!#REF!),"")</f>
        <v>#REF!</v>
      </c>
      <c r="Q13" s="39" t="e">
        <f>IF(AND('Mapa final'!#REF!="Muy Alta",'Mapa final'!#REF!="Menor"),CONCATENATE("R8C",'Mapa final'!#REF!),"")</f>
        <v>#REF!</v>
      </c>
      <c r="R13" s="44" t="e">
        <f>IF(AND('Mapa final'!#REF!="Muy Alta",'Mapa final'!#REF!="Menor"),CONCATENATE("R8C",'Mapa final'!#REF!),"")</f>
        <v>#REF!</v>
      </c>
      <c r="S13" s="44" t="e">
        <f>IF(AND('Mapa final'!#REF!="Muy Alta",'Mapa final'!#REF!="Menor"),CONCATENATE("R8C",'Mapa final'!#REF!),"")</f>
        <v>#REF!</v>
      </c>
      <c r="T13" s="44" t="e">
        <f>IF(AND('Mapa final'!#REF!="Muy Alta",'Mapa final'!#REF!="Menor"),CONCATENATE("R8C",'Mapa final'!#REF!),"")</f>
        <v>#REF!</v>
      </c>
      <c r="U13" s="40" t="e">
        <f>IF(AND('Mapa final'!#REF!="Muy Alta",'Mapa final'!#REF!="Menor"),CONCATENATE("R8C",'Mapa final'!#REF!),"")</f>
        <v>#REF!</v>
      </c>
      <c r="V13" s="38" t="e">
        <f>IF(AND('Mapa final'!#REF!="Muy Alta",'Mapa final'!#REF!="Moderado"),CONCATENATE("R8C",'Mapa final'!#REF!),"")</f>
        <v>#REF!</v>
      </c>
      <c r="W13" s="39" t="e">
        <f>IF(AND('Mapa final'!#REF!="Muy Alta",'Mapa final'!#REF!="Moderado"),CONCATENATE("R8C",'Mapa final'!#REF!),"")</f>
        <v>#REF!</v>
      </c>
      <c r="X13" s="44" t="e">
        <f>IF(AND('Mapa final'!#REF!="Muy Alta",'Mapa final'!#REF!="Moderado"),CONCATENATE("R8C",'Mapa final'!#REF!),"")</f>
        <v>#REF!</v>
      </c>
      <c r="Y13" s="44" t="e">
        <f>IF(AND('Mapa final'!#REF!="Muy Alta",'Mapa final'!#REF!="Moderado"),CONCATENATE("R8C",'Mapa final'!#REF!),"")</f>
        <v>#REF!</v>
      </c>
      <c r="Z13" s="44" t="e">
        <f>IF(AND('Mapa final'!#REF!="Muy Alta",'Mapa final'!#REF!="Moderado"),CONCATENATE("R8C",'Mapa final'!#REF!),"")</f>
        <v>#REF!</v>
      </c>
      <c r="AA13" s="40" t="e">
        <f>IF(AND('Mapa final'!#REF!="Muy Alta",'Mapa final'!#REF!="Moderado"),CONCATENATE("R8C",'Mapa final'!#REF!),"")</f>
        <v>#REF!</v>
      </c>
      <c r="AB13" s="38" t="e">
        <f>IF(AND('Mapa final'!#REF!="Muy Alta",'Mapa final'!#REF!="Mayor"),CONCATENATE("R8C",'Mapa final'!#REF!),"")</f>
        <v>#REF!</v>
      </c>
      <c r="AC13" s="39" t="e">
        <f>IF(AND('Mapa final'!#REF!="Muy Alta",'Mapa final'!#REF!="Mayor"),CONCATENATE("R8C",'Mapa final'!#REF!),"")</f>
        <v>#REF!</v>
      </c>
      <c r="AD13" s="44" t="e">
        <f>IF(AND('Mapa final'!#REF!="Muy Alta",'Mapa final'!#REF!="Mayor"),CONCATENATE("R8C",'Mapa final'!#REF!),"")</f>
        <v>#REF!</v>
      </c>
      <c r="AE13" s="44" t="e">
        <f>IF(AND('Mapa final'!#REF!="Muy Alta",'Mapa final'!#REF!="Mayor"),CONCATENATE("R8C",'Mapa final'!#REF!),"")</f>
        <v>#REF!</v>
      </c>
      <c r="AF13" s="44" t="e">
        <f>IF(AND('Mapa final'!#REF!="Muy Alta",'Mapa final'!#REF!="Mayor"),CONCATENATE("R8C",'Mapa final'!#REF!),"")</f>
        <v>#REF!</v>
      </c>
      <c r="AG13" s="40" t="e">
        <f>IF(AND('Mapa final'!#REF!="Muy Alta",'Mapa final'!#REF!="Mayor"),CONCATENATE("R8C",'Mapa final'!#REF!),"")</f>
        <v>#REF!</v>
      </c>
      <c r="AH13" s="41" t="e">
        <f>IF(AND('Mapa final'!#REF!="Muy Alta",'Mapa final'!#REF!="Catastrófico"),CONCATENATE("R8C",'Mapa final'!#REF!),"")</f>
        <v>#REF!</v>
      </c>
      <c r="AI13" s="42" t="e">
        <f>IF(AND('Mapa final'!#REF!="Muy Alta",'Mapa final'!#REF!="Catastrófico"),CONCATENATE("R8C",'Mapa final'!#REF!),"")</f>
        <v>#REF!</v>
      </c>
      <c r="AJ13" s="42" t="e">
        <f>IF(AND('Mapa final'!#REF!="Muy Alta",'Mapa final'!#REF!="Catastrófico"),CONCATENATE("R8C",'Mapa final'!#REF!),"")</f>
        <v>#REF!</v>
      </c>
      <c r="AK13" s="42" t="e">
        <f>IF(AND('Mapa final'!#REF!="Muy Alta",'Mapa final'!#REF!="Catastrófico"),CONCATENATE("R8C",'Mapa final'!#REF!),"")</f>
        <v>#REF!</v>
      </c>
      <c r="AL13" s="42" t="e">
        <f>IF(AND('Mapa final'!#REF!="Muy Alta",'Mapa final'!#REF!="Catastrófico"),CONCATENATE("R8C",'Mapa final'!#REF!),"")</f>
        <v>#REF!</v>
      </c>
      <c r="AM13" s="43" t="e">
        <f>IF(AND('Mapa final'!#REF!="Muy Alta",'Mapa final'!#REF!="Catastrófico"),CONCATENATE("R8C",'Mapa final'!#REF!),"")</f>
        <v>#REF!</v>
      </c>
      <c r="AN13" s="70"/>
      <c r="AO13" s="368"/>
      <c r="AP13" s="369"/>
      <c r="AQ13" s="369"/>
      <c r="AR13" s="369"/>
      <c r="AS13" s="369"/>
      <c r="AT13" s="3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06"/>
      <c r="C14" s="306"/>
      <c r="D14" s="307"/>
      <c r="E14" s="347"/>
      <c r="F14" s="348"/>
      <c r="G14" s="348"/>
      <c r="H14" s="348"/>
      <c r="I14" s="349"/>
      <c r="J14" s="38" t="e">
        <f>IF(AND('Mapa final'!#REF!="Muy Alta",'Mapa final'!#REF!="Leve"),CONCATENATE("R9C",'Mapa final'!#REF!),"")</f>
        <v>#REF!</v>
      </c>
      <c r="K14" s="39" t="e">
        <f>IF(AND('Mapa final'!#REF!="Muy Alta",'Mapa final'!#REF!="Leve"),CONCATENATE("R9C",'Mapa final'!#REF!),"")</f>
        <v>#REF!</v>
      </c>
      <c r="L14" s="44" t="e">
        <f>IF(AND('Mapa final'!#REF!="Muy Alta",'Mapa final'!#REF!="Leve"),CONCATENATE("R9C",'Mapa final'!#REF!),"")</f>
        <v>#REF!</v>
      </c>
      <c r="M14" s="44" t="e">
        <f>IF(AND('Mapa final'!#REF!="Muy Alta",'Mapa final'!#REF!="Leve"),CONCATENATE("R9C",'Mapa final'!#REF!),"")</f>
        <v>#REF!</v>
      </c>
      <c r="N14" s="44" t="e">
        <f>IF(AND('Mapa final'!#REF!="Muy Alta",'Mapa final'!#REF!="Leve"),CONCATENATE("R9C",'Mapa final'!#REF!),"")</f>
        <v>#REF!</v>
      </c>
      <c r="O14" s="40" t="e">
        <f>IF(AND('Mapa final'!#REF!="Muy Alta",'Mapa final'!#REF!="Leve"),CONCATENATE("R9C",'Mapa final'!#REF!),"")</f>
        <v>#REF!</v>
      </c>
      <c r="P14" s="38" t="e">
        <f>IF(AND('Mapa final'!#REF!="Muy Alta",'Mapa final'!#REF!="Menor"),CONCATENATE("R9C",'Mapa final'!#REF!),"")</f>
        <v>#REF!</v>
      </c>
      <c r="Q14" s="39" t="e">
        <f>IF(AND('Mapa final'!#REF!="Muy Alta",'Mapa final'!#REF!="Menor"),CONCATENATE("R9C",'Mapa final'!#REF!),"")</f>
        <v>#REF!</v>
      </c>
      <c r="R14" s="44" t="e">
        <f>IF(AND('Mapa final'!#REF!="Muy Alta",'Mapa final'!#REF!="Menor"),CONCATENATE("R9C",'Mapa final'!#REF!),"")</f>
        <v>#REF!</v>
      </c>
      <c r="S14" s="44" t="e">
        <f>IF(AND('Mapa final'!#REF!="Muy Alta",'Mapa final'!#REF!="Menor"),CONCATENATE("R9C",'Mapa final'!#REF!),"")</f>
        <v>#REF!</v>
      </c>
      <c r="T14" s="44" t="e">
        <f>IF(AND('Mapa final'!#REF!="Muy Alta",'Mapa final'!#REF!="Menor"),CONCATENATE("R9C",'Mapa final'!#REF!),"")</f>
        <v>#REF!</v>
      </c>
      <c r="U14" s="40" t="e">
        <f>IF(AND('Mapa final'!#REF!="Muy Alta",'Mapa final'!#REF!="Menor"),CONCATENATE("R9C",'Mapa final'!#REF!),"")</f>
        <v>#REF!</v>
      </c>
      <c r="V14" s="38" t="e">
        <f>IF(AND('Mapa final'!#REF!="Muy Alta",'Mapa final'!#REF!="Moderado"),CONCATENATE("R9C",'Mapa final'!#REF!),"")</f>
        <v>#REF!</v>
      </c>
      <c r="W14" s="39" t="e">
        <f>IF(AND('Mapa final'!#REF!="Muy Alta",'Mapa final'!#REF!="Moderado"),CONCATENATE("R9C",'Mapa final'!#REF!),"")</f>
        <v>#REF!</v>
      </c>
      <c r="X14" s="44" t="e">
        <f>IF(AND('Mapa final'!#REF!="Muy Alta",'Mapa final'!#REF!="Moderado"),CONCATENATE("R9C",'Mapa final'!#REF!),"")</f>
        <v>#REF!</v>
      </c>
      <c r="Y14" s="44" t="e">
        <f>IF(AND('Mapa final'!#REF!="Muy Alta",'Mapa final'!#REF!="Moderado"),CONCATENATE("R9C",'Mapa final'!#REF!),"")</f>
        <v>#REF!</v>
      </c>
      <c r="Z14" s="44" t="e">
        <f>IF(AND('Mapa final'!#REF!="Muy Alta",'Mapa final'!#REF!="Moderado"),CONCATENATE("R9C",'Mapa final'!#REF!),"")</f>
        <v>#REF!</v>
      </c>
      <c r="AA14" s="40" t="e">
        <f>IF(AND('Mapa final'!#REF!="Muy Alta",'Mapa final'!#REF!="Moderado"),CONCATENATE("R9C",'Mapa final'!#REF!),"")</f>
        <v>#REF!</v>
      </c>
      <c r="AB14" s="38" t="e">
        <f>IF(AND('Mapa final'!#REF!="Muy Alta",'Mapa final'!#REF!="Mayor"),CONCATENATE("R9C",'Mapa final'!#REF!),"")</f>
        <v>#REF!</v>
      </c>
      <c r="AC14" s="39" t="e">
        <f>IF(AND('Mapa final'!#REF!="Muy Alta",'Mapa final'!#REF!="Mayor"),CONCATENATE("R9C",'Mapa final'!#REF!),"")</f>
        <v>#REF!</v>
      </c>
      <c r="AD14" s="44" t="e">
        <f>IF(AND('Mapa final'!#REF!="Muy Alta",'Mapa final'!#REF!="Mayor"),CONCATENATE("R9C",'Mapa final'!#REF!),"")</f>
        <v>#REF!</v>
      </c>
      <c r="AE14" s="44" t="e">
        <f>IF(AND('Mapa final'!#REF!="Muy Alta",'Mapa final'!#REF!="Mayor"),CONCATENATE("R9C",'Mapa final'!#REF!),"")</f>
        <v>#REF!</v>
      </c>
      <c r="AF14" s="44" t="e">
        <f>IF(AND('Mapa final'!#REF!="Muy Alta",'Mapa final'!#REF!="Mayor"),CONCATENATE("R9C",'Mapa final'!#REF!),"")</f>
        <v>#REF!</v>
      </c>
      <c r="AG14" s="40" t="e">
        <f>IF(AND('Mapa final'!#REF!="Muy Alta",'Mapa final'!#REF!="Mayor"),CONCATENATE("R9C",'Mapa final'!#REF!),"")</f>
        <v>#REF!</v>
      </c>
      <c r="AH14" s="41" t="e">
        <f>IF(AND('Mapa final'!#REF!="Muy Alta",'Mapa final'!#REF!="Catastrófico"),CONCATENATE("R9C",'Mapa final'!#REF!),"")</f>
        <v>#REF!</v>
      </c>
      <c r="AI14" s="42" t="e">
        <f>IF(AND('Mapa final'!#REF!="Muy Alta",'Mapa final'!#REF!="Catastrófico"),CONCATENATE("R9C",'Mapa final'!#REF!),"")</f>
        <v>#REF!</v>
      </c>
      <c r="AJ14" s="42" t="e">
        <f>IF(AND('Mapa final'!#REF!="Muy Alta",'Mapa final'!#REF!="Catastrófico"),CONCATENATE("R9C",'Mapa final'!#REF!),"")</f>
        <v>#REF!</v>
      </c>
      <c r="AK14" s="42" t="e">
        <f>IF(AND('Mapa final'!#REF!="Muy Alta",'Mapa final'!#REF!="Catastrófico"),CONCATENATE("R9C",'Mapa final'!#REF!),"")</f>
        <v>#REF!</v>
      </c>
      <c r="AL14" s="42" t="e">
        <f>IF(AND('Mapa final'!#REF!="Muy Alta",'Mapa final'!#REF!="Catastrófico"),CONCATENATE("R9C",'Mapa final'!#REF!),"")</f>
        <v>#REF!</v>
      </c>
      <c r="AM14" s="43" t="e">
        <f>IF(AND('Mapa final'!#REF!="Muy Alta",'Mapa final'!#REF!="Catastrófico"),CONCATENATE("R9C",'Mapa final'!#REF!),"")</f>
        <v>#REF!</v>
      </c>
      <c r="AN14" s="70"/>
      <c r="AO14" s="368"/>
      <c r="AP14" s="369"/>
      <c r="AQ14" s="369"/>
      <c r="AR14" s="369"/>
      <c r="AS14" s="369"/>
      <c r="AT14" s="3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06"/>
      <c r="C15" s="306"/>
      <c r="D15" s="307"/>
      <c r="E15" s="350"/>
      <c r="F15" s="351"/>
      <c r="G15" s="351"/>
      <c r="H15" s="351"/>
      <c r="I15" s="352"/>
      <c r="J15" s="45" t="e">
        <f>IF(AND('Mapa final'!#REF!="Muy Alta",'Mapa final'!#REF!="Leve"),CONCATENATE("R10C",'Mapa final'!#REF!),"")</f>
        <v>#REF!</v>
      </c>
      <c r="K15" s="46" t="e">
        <f>IF(AND('Mapa final'!#REF!="Muy Alta",'Mapa final'!#REF!="Leve"),CONCATENATE("R10C",'Mapa final'!#REF!),"")</f>
        <v>#REF!</v>
      </c>
      <c r="L15" s="46" t="e">
        <f>IF(AND('Mapa final'!#REF!="Muy Alta",'Mapa final'!#REF!="Leve"),CONCATENATE("R10C",'Mapa final'!#REF!),"")</f>
        <v>#REF!</v>
      </c>
      <c r="M15" s="46" t="e">
        <f>IF(AND('Mapa final'!#REF!="Muy Alta",'Mapa final'!#REF!="Leve"),CONCATENATE("R10C",'Mapa final'!#REF!),"")</f>
        <v>#REF!</v>
      </c>
      <c r="N15" s="46" t="e">
        <f>IF(AND('Mapa final'!#REF!="Muy Alta",'Mapa final'!#REF!="Leve"),CONCATENATE("R10C",'Mapa final'!#REF!),"")</f>
        <v>#REF!</v>
      </c>
      <c r="O15" s="47" t="e">
        <f>IF(AND('Mapa final'!#REF!="Muy Alta",'Mapa final'!#REF!="Leve"),CONCATENATE("R10C",'Mapa final'!#REF!),"")</f>
        <v>#REF!</v>
      </c>
      <c r="P15" s="38" t="e">
        <f>IF(AND('Mapa final'!#REF!="Muy Alta",'Mapa final'!#REF!="Menor"),CONCATENATE("R10C",'Mapa final'!#REF!),"")</f>
        <v>#REF!</v>
      </c>
      <c r="Q15" s="39" t="e">
        <f>IF(AND('Mapa final'!#REF!="Muy Alta",'Mapa final'!#REF!="Menor"),CONCATENATE("R10C",'Mapa final'!#REF!),"")</f>
        <v>#REF!</v>
      </c>
      <c r="R15" s="39" t="e">
        <f>IF(AND('Mapa final'!#REF!="Muy Alta",'Mapa final'!#REF!="Menor"),CONCATENATE("R10C",'Mapa final'!#REF!),"")</f>
        <v>#REF!</v>
      </c>
      <c r="S15" s="39" t="e">
        <f>IF(AND('Mapa final'!#REF!="Muy Alta",'Mapa final'!#REF!="Menor"),CONCATENATE("R10C",'Mapa final'!#REF!),"")</f>
        <v>#REF!</v>
      </c>
      <c r="T15" s="39" t="e">
        <f>IF(AND('Mapa final'!#REF!="Muy Alta",'Mapa final'!#REF!="Menor"),CONCATENATE("R10C",'Mapa final'!#REF!),"")</f>
        <v>#REF!</v>
      </c>
      <c r="U15" s="40" t="e">
        <f>IF(AND('Mapa final'!#REF!="Muy Alta",'Mapa final'!#REF!="Menor"),CONCATENATE("R10C",'Mapa final'!#REF!),"")</f>
        <v>#REF!</v>
      </c>
      <c r="V15" s="45" t="e">
        <f>IF(AND('Mapa final'!#REF!="Muy Alta",'Mapa final'!#REF!="Moderado"),CONCATENATE("R10C",'Mapa final'!#REF!),"")</f>
        <v>#REF!</v>
      </c>
      <c r="W15" s="46" t="e">
        <f>IF(AND('Mapa final'!#REF!="Muy Alta",'Mapa final'!#REF!="Moderado"),CONCATENATE("R10C",'Mapa final'!#REF!),"")</f>
        <v>#REF!</v>
      </c>
      <c r="X15" s="46" t="e">
        <f>IF(AND('Mapa final'!#REF!="Muy Alta",'Mapa final'!#REF!="Moderado"),CONCATENATE("R10C",'Mapa final'!#REF!),"")</f>
        <v>#REF!</v>
      </c>
      <c r="Y15" s="46" t="e">
        <f>IF(AND('Mapa final'!#REF!="Muy Alta",'Mapa final'!#REF!="Moderado"),CONCATENATE("R10C",'Mapa final'!#REF!),"")</f>
        <v>#REF!</v>
      </c>
      <c r="Z15" s="46" t="e">
        <f>IF(AND('Mapa final'!#REF!="Muy Alta",'Mapa final'!#REF!="Moderado"),CONCATENATE("R10C",'Mapa final'!#REF!),"")</f>
        <v>#REF!</v>
      </c>
      <c r="AA15" s="47" t="e">
        <f>IF(AND('Mapa final'!#REF!="Muy Alta",'Mapa final'!#REF!="Moderado"),CONCATENATE("R10C",'Mapa final'!#REF!),"")</f>
        <v>#REF!</v>
      </c>
      <c r="AB15" s="38" t="e">
        <f>IF(AND('Mapa final'!#REF!="Muy Alta",'Mapa final'!#REF!="Mayor"),CONCATENATE("R10C",'Mapa final'!#REF!),"")</f>
        <v>#REF!</v>
      </c>
      <c r="AC15" s="39" t="e">
        <f>IF(AND('Mapa final'!#REF!="Muy Alta",'Mapa final'!#REF!="Mayor"),CONCATENATE("R10C",'Mapa final'!#REF!),"")</f>
        <v>#REF!</v>
      </c>
      <c r="AD15" s="39" t="e">
        <f>IF(AND('Mapa final'!#REF!="Muy Alta",'Mapa final'!#REF!="Mayor"),CONCATENATE("R10C",'Mapa final'!#REF!),"")</f>
        <v>#REF!</v>
      </c>
      <c r="AE15" s="39" t="e">
        <f>IF(AND('Mapa final'!#REF!="Muy Alta",'Mapa final'!#REF!="Mayor"),CONCATENATE("R10C",'Mapa final'!#REF!),"")</f>
        <v>#REF!</v>
      </c>
      <c r="AF15" s="39" t="e">
        <f>IF(AND('Mapa final'!#REF!="Muy Alta",'Mapa final'!#REF!="Mayor"),CONCATENATE("R10C",'Mapa final'!#REF!),"")</f>
        <v>#REF!</v>
      </c>
      <c r="AG15" s="40" t="e">
        <f>IF(AND('Mapa final'!#REF!="Muy Alta",'Mapa final'!#REF!="Mayor"),CONCATENATE("R10C",'Mapa final'!#REF!),"")</f>
        <v>#REF!</v>
      </c>
      <c r="AH15" s="48" t="e">
        <f>IF(AND('Mapa final'!#REF!="Muy Alta",'Mapa final'!#REF!="Catastrófico"),CONCATENATE("R10C",'Mapa final'!#REF!),"")</f>
        <v>#REF!</v>
      </c>
      <c r="AI15" s="49" t="e">
        <f>IF(AND('Mapa final'!#REF!="Muy Alta",'Mapa final'!#REF!="Catastrófico"),CONCATENATE("R10C",'Mapa final'!#REF!),"")</f>
        <v>#REF!</v>
      </c>
      <c r="AJ15" s="49" t="e">
        <f>IF(AND('Mapa final'!#REF!="Muy Alta",'Mapa final'!#REF!="Catastrófico"),CONCATENATE("R10C",'Mapa final'!#REF!),"")</f>
        <v>#REF!</v>
      </c>
      <c r="AK15" s="49" t="e">
        <f>IF(AND('Mapa final'!#REF!="Muy Alta",'Mapa final'!#REF!="Catastrófico"),CONCATENATE("R10C",'Mapa final'!#REF!),"")</f>
        <v>#REF!</v>
      </c>
      <c r="AL15" s="49" t="e">
        <f>IF(AND('Mapa final'!#REF!="Muy Alta",'Mapa final'!#REF!="Catastrófico"),CONCATENATE("R10C",'Mapa final'!#REF!),"")</f>
        <v>#REF!</v>
      </c>
      <c r="AM15" s="50" t="e">
        <f>IF(AND('Mapa final'!#REF!="Muy Alta",'Mapa final'!#REF!="Catastrófico"),CONCATENATE("R10C",'Mapa final'!#REF!),"")</f>
        <v>#REF!</v>
      </c>
      <c r="AN15" s="70"/>
      <c r="AO15" s="371"/>
      <c r="AP15" s="372"/>
      <c r="AQ15" s="372"/>
      <c r="AR15" s="372"/>
      <c r="AS15" s="372"/>
      <c r="AT15" s="373"/>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06"/>
      <c r="C16" s="306"/>
      <c r="D16" s="307"/>
      <c r="E16" s="344" t="s">
        <v>111</v>
      </c>
      <c r="F16" s="345"/>
      <c r="G16" s="345"/>
      <c r="H16" s="345"/>
      <c r="I16" s="345"/>
      <c r="J16" s="51" t="str">
        <f ca="1">IF(AND('Mapa final'!$AA$9="Alta",'Mapa final'!$AC$9="Leve"),CONCATENATE("R1C",'Mapa final'!$Q$9),"")</f>
        <v/>
      </c>
      <c r="K16" s="52" t="str">
        <f ca="1">IF(AND('Mapa final'!$AA$10="Alta",'Mapa final'!$AC$10="Leve"),CONCATENATE("R1C",'Mapa final'!$Q$10),"")</f>
        <v/>
      </c>
      <c r="L16" s="52" t="str">
        <f ca="1">IF(AND('Mapa final'!$AA$11="Alta",'Mapa final'!$AC$11="Leve"),CONCATENATE("R1C",'Mapa final'!$Q$11),"")</f>
        <v/>
      </c>
      <c r="M16" s="52" t="str">
        <f ca="1">IF(AND('Mapa final'!$AA$12="Alta",'Mapa final'!$AC$12="Leve"),CONCATENATE("R1C",'Mapa final'!$Q$12),"")</f>
        <v/>
      </c>
      <c r="N16" s="52" t="str">
        <f ca="1">IF(AND('Mapa final'!$AA$13="Alta",'Mapa final'!$AC$13="Leve"),CONCATENATE("R1C",'Mapa final'!$Q$13),"")</f>
        <v/>
      </c>
      <c r="O16" s="53" t="str">
        <f>IF(AND('Mapa final'!$AA$14="Alta",'Mapa final'!$AC$14="Leve"),CONCATENATE("R1C",'Mapa final'!$Q$14),"")</f>
        <v/>
      </c>
      <c r="P16" s="51" t="str">
        <f ca="1">IF(AND('Mapa final'!$AA$9="Alta",'Mapa final'!$AC$9="Menor"),CONCATENATE("R1C",'Mapa final'!$Q$9),"")</f>
        <v/>
      </c>
      <c r="Q16" s="52" t="str">
        <f ca="1">IF(AND('Mapa final'!$AA$10="Alta",'Mapa final'!$AC$10="Menor"),CONCATENATE("R1C",'Mapa final'!$Q$10),"")</f>
        <v/>
      </c>
      <c r="R16" s="52" t="str">
        <f ca="1">IF(AND('Mapa final'!$AA$11="Alta",'Mapa final'!$AC$11="Menor"),CONCATENATE("R1C",'Mapa final'!$Q$11),"")</f>
        <v/>
      </c>
      <c r="S16" s="52" t="str">
        <f ca="1">IF(AND('Mapa final'!$AA$12="Alta",'Mapa final'!$AC$12="Menor"),CONCATENATE("R1C",'Mapa final'!$Q$12),"")</f>
        <v/>
      </c>
      <c r="T16" s="52" t="str">
        <f ca="1">IF(AND('Mapa final'!$AA$13="Alta",'Mapa final'!$AC$13="Menor"),CONCATENATE("R1C",'Mapa final'!$Q$13),"")</f>
        <v/>
      </c>
      <c r="U16" s="53" t="str">
        <f>IF(AND('Mapa final'!$AA$14="Alta",'Mapa final'!$AC$14="Menor"),CONCATENATE("R1C",'Mapa final'!$Q$14),"")</f>
        <v/>
      </c>
      <c r="V16" s="32" t="str">
        <f ca="1">IF(AND('Mapa final'!$AA$9="Alta",'Mapa final'!$AC$9="Moderado"),CONCATENATE("R1C",'Mapa final'!$Q$9),"")</f>
        <v/>
      </c>
      <c r="W16" s="33" t="str">
        <f ca="1">IF(AND('Mapa final'!$AA$10="Alta",'Mapa final'!$AC$10="Moderado"),CONCATENATE("R1C",'Mapa final'!$Q$10),"")</f>
        <v/>
      </c>
      <c r="X16" s="33" t="str">
        <f ca="1">IF(AND('Mapa final'!$AA$11="Alta",'Mapa final'!$AC$11="Moderado"),CONCATENATE("R1C",'Mapa final'!$Q$11),"")</f>
        <v/>
      </c>
      <c r="Y16" s="33" t="str">
        <f ca="1">IF(AND('Mapa final'!$AA$12="Alta",'Mapa final'!$AC$12="Moderado"),CONCATENATE("R1C",'Mapa final'!$Q$12),"")</f>
        <v/>
      </c>
      <c r="Z16" s="33" t="str">
        <f ca="1">IF(AND('Mapa final'!$AA$13="Alta",'Mapa final'!$AC$13="Moderado"),CONCATENATE("R1C",'Mapa final'!$Q$13),"")</f>
        <v/>
      </c>
      <c r="AA16" s="34" t="str">
        <f>IF(AND('Mapa final'!$AA$14="Alta",'Mapa final'!$AC$14="Moderado"),CONCATENATE("R1C",'Mapa final'!$Q$14),"")</f>
        <v/>
      </c>
      <c r="AB16" s="32" t="str">
        <f ca="1">IF(AND('Mapa final'!$AA$9="Alta",'Mapa final'!$AC$9="Mayor"),CONCATENATE("R1C",'Mapa final'!$Q$9),"")</f>
        <v>R1C1</v>
      </c>
      <c r="AC16" s="33" t="str">
        <f ca="1">IF(AND('Mapa final'!$AA$10="Alta",'Mapa final'!$AC$10="Mayor"),CONCATENATE("R1C",'Mapa final'!$Q$10),"")</f>
        <v/>
      </c>
      <c r="AD16" s="33" t="str">
        <f ca="1">IF(AND('Mapa final'!$AA$11="Alta",'Mapa final'!$AC$11="Mayor"),CONCATENATE("R1C",'Mapa final'!$Q$11),"")</f>
        <v/>
      </c>
      <c r="AE16" s="33" t="str">
        <f ca="1">IF(AND('Mapa final'!$AA$12="Alta",'Mapa final'!$AC$12="Mayor"),CONCATENATE("R1C",'Mapa final'!$Q$12),"")</f>
        <v/>
      </c>
      <c r="AF16" s="33" t="str">
        <f ca="1">IF(AND('Mapa final'!$AA$13="Alta",'Mapa final'!$AC$13="Mayor"),CONCATENATE("R1C",'Mapa final'!$Q$13),"")</f>
        <v/>
      </c>
      <c r="AG16" s="34" t="str">
        <f>IF(AND('Mapa final'!$AA$14="Alta",'Mapa final'!$AC$14="Mayor"),CONCATENATE("R1C",'Mapa final'!$Q$14),"")</f>
        <v/>
      </c>
      <c r="AH16" s="35" t="str">
        <f ca="1">IF(AND('Mapa final'!$AA$9="Alta",'Mapa final'!$AC$9="Catastrófico"),CONCATENATE("R1C",'Mapa final'!$Q$9),"")</f>
        <v/>
      </c>
      <c r="AI16" s="36" t="str">
        <f ca="1">IF(AND('Mapa final'!$AA$10="Alta",'Mapa final'!$AC$10="Catastrófico"),CONCATENATE("R1C",'Mapa final'!$Q$10),"")</f>
        <v/>
      </c>
      <c r="AJ16" s="36" t="str">
        <f ca="1">IF(AND('Mapa final'!$AA$11="Alta",'Mapa final'!$AC$11="Catastrófico"),CONCATENATE("R1C",'Mapa final'!$Q$11),"")</f>
        <v/>
      </c>
      <c r="AK16" s="36" t="str">
        <f ca="1">IF(AND('Mapa final'!$AA$12="Alta",'Mapa final'!$AC$12="Catastrófico"),CONCATENATE("R1C",'Mapa final'!$Q$12),"")</f>
        <v/>
      </c>
      <c r="AL16" s="36" t="str">
        <f ca="1">IF(AND('Mapa final'!$AA$13="Alta",'Mapa final'!$AC$13="Catastrófico"),CONCATENATE("R1C",'Mapa final'!$Q$13),"")</f>
        <v/>
      </c>
      <c r="AM16" s="37" t="str">
        <f>IF(AND('Mapa final'!$AA$14="Alta",'Mapa final'!$AC$14="Catastrófico"),CONCATENATE("R1C",'Mapa final'!$Q$14),"")</f>
        <v/>
      </c>
      <c r="AN16" s="70"/>
      <c r="AO16" s="354" t="s">
        <v>76</v>
      </c>
      <c r="AP16" s="355"/>
      <c r="AQ16" s="355"/>
      <c r="AR16" s="355"/>
      <c r="AS16" s="355"/>
      <c r="AT16" s="356"/>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06"/>
      <c r="C17" s="306"/>
      <c r="D17" s="307"/>
      <c r="E17" s="363"/>
      <c r="F17" s="364"/>
      <c r="G17" s="364"/>
      <c r="H17" s="364"/>
      <c r="I17" s="364"/>
      <c r="J17" s="54" t="e">
        <f>IF(AND('Mapa final'!#REF!="Alta",'Mapa final'!#REF!="Leve"),CONCATENATE("R2C",'Mapa final'!#REF!),"")</f>
        <v>#REF!</v>
      </c>
      <c r="K17" s="55" t="e">
        <f>IF(AND('Mapa final'!#REF!="Alta",'Mapa final'!#REF!="Leve"),CONCATENATE("R2C",'Mapa final'!#REF!),"")</f>
        <v>#REF!</v>
      </c>
      <c r="L17" s="55" t="e">
        <f>IF(AND('Mapa final'!#REF!="Alta",'Mapa final'!#REF!="Leve"),CONCATENATE("R2C",'Mapa final'!#REF!),"")</f>
        <v>#REF!</v>
      </c>
      <c r="M17" s="55" t="e">
        <f>IF(AND('Mapa final'!#REF!="Alta",'Mapa final'!#REF!="Leve"),CONCATENATE("R2C",'Mapa final'!#REF!),"")</f>
        <v>#REF!</v>
      </c>
      <c r="N17" s="55" t="e">
        <f>IF(AND('Mapa final'!#REF!="Alta",'Mapa final'!#REF!="Leve"),CONCATENATE("R2C",'Mapa final'!#REF!),"")</f>
        <v>#REF!</v>
      </c>
      <c r="O17" s="56" t="e">
        <f>IF(AND('Mapa final'!#REF!="Alta",'Mapa final'!#REF!="Leve"),CONCATENATE("R2C",'Mapa final'!#REF!),"")</f>
        <v>#REF!</v>
      </c>
      <c r="P17" s="54" t="e">
        <f>IF(AND('Mapa final'!#REF!="Alta",'Mapa final'!#REF!="Menor"),CONCATENATE("R2C",'Mapa final'!#REF!),"")</f>
        <v>#REF!</v>
      </c>
      <c r="Q17" s="55" t="e">
        <f>IF(AND('Mapa final'!#REF!="Alta",'Mapa final'!#REF!="Menor"),CONCATENATE("R2C",'Mapa final'!#REF!),"")</f>
        <v>#REF!</v>
      </c>
      <c r="R17" s="55" t="e">
        <f>IF(AND('Mapa final'!#REF!="Alta",'Mapa final'!#REF!="Menor"),CONCATENATE("R2C",'Mapa final'!#REF!),"")</f>
        <v>#REF!</v>
      </c>
      <c r="S17" s="55" t="e">
        <f>IF(AND('Mapa final'!#REF!="Alta",'Mapa final'!#REF!="Menor"),CONCATENATE("R2C",'Mapa final'!#REF!),"")</f>
        <v>#REF!</v>
      </c>
      <c r="T17" s="55" t="e">
        <f>IF(AND('Mapa final'!#REF!="Alta",'Mapa final'!#REF!="Menor"),CONCATENATE("R2C",'Mapa final'!#REF!),"")</f>
        <v>#REF!</v>
      </c>
      <c r="U17" s="56" t="e">
        <f>IF(AND('Mapa final'!#REF!="Alta",'Mapa final'!#REF!="Menor"),CONCATENATE("R2C",'Mapa final'!#REF!),"")</f>
        <v>#REF!</v>
      </c>
      <c r="V17" s="38" t="e">
        <f>IF(AND('Mapa final'!#REF!="Alta",'Mapa final'!#REF!="Moderado"),CONCATENATE("R2C",'Mapa final'!#REF!),"")</f>
        <v>#REF!</v>
      </c>
      <c r="W17" s="39" t="e">
        <f>IF(AND('Mapa final'!#REF!="Alta",'Mapa final'!#REF!="Moderado"),CONCATENATE("R2C",'Mapa final'!#REF!),"")</f>
        <v>#REF!</v>
      </c>
      <c r="X17" s="39" t="e">
        <f>IF(AND('Mapa final'!#REF!="Alta",'Mapa final'!#REF!="Moderado"),CONCATENATE("R2C",'Mapa final'!#REF!),"")</f>
        <v>#REF!</v>
      </c>
      <c r="Y17" s="39" t="e">
        <f>IF(AND('Mapa final'!#REF!="Alta",'Mapa final'!#REF!="Moderado"),CONCATENATE("R2C",'Mapa final'!#REF!),"")</f>
        <v>#REF!</v>
      </c>
      <c r="Z17" s="39" t="e">
        <f>IF(AND('Mapa final'!#REF!="Alta",'Mapa final'!#REF!="Moderado"),CONCATENATE("R2C",'Mapa final'!#REF!),"")</f>
        <v>#REF!</v>
      </c>
      <c r="AA17" s="40" t="e">
        <f>IF(AND('Mapa final'!#REF!="Alta",'Mapa final'!#REF!="Moderado"),CONCATENATE("R2C",'Mapa final'!#REF!),"")</f>
        <v>#REF!</v>
      </c>
      <c r="AB17" s="38" t="e">
        <f>IF(AND('Mapa final'!#REF!="Alta",'Mapa final'!#REF!="Mayor"),CONCATENATE("R2C",'Mapa final'!#REF!),"")</f>
        <v>#REF!</v>
      </c>
      <c r="AC17" s="39" t="e">
        <f>IF(AND('Mapa final'!#REF!="Alta",'Mapa final'!#REF!="Mayor"),CONCATENATE("R2C",'Mapa final'!#REF!),"")</f>
        <v>#REF!</v>
      </c>
      <c r="AD17" s="39" t="e">
        <f>IF(AND('Mapa final'!#REF!="Alta",'Mapa final'!#REF!="Mayor"),CONCATENATE("R2C",'Mapa final'!#REF!),"")</f>
        <v>#REF!</v>
      </c>
      <c r="AE17" s="39" t="e">
        <f>IF(AND('Mapa final'!#REF!="Alta",'Mapa final'!#REF!="Mayor"),CONCATENATE("R2C",'Mapa final'!#REF!),"")</f>
        <v>#REF!</v>
      </c>
      <c r="AF17" s="39" t="e">
        <f>IF(AND('Mapa final'!#REF!="Alta",'Mapa final'!#REF!="Mayor"),CONCATENATE("R2C",'Mapa final'!#REF!),"")</f>
        <v>#REF!</v>
      </c>
      <c r="AG17" s="40" t="e">
        <f>IF(AND('Mapa final'!#REF!="Alta",'Mapa final'!#REF!="Mayor"),CONCATENATE("R2C",'Mapa final'!#REF!),"")</f>
        <v>#REF!</v>
      </c>
      <c r="AH17" s="41" t="e">
        <f>IF(AND('Mapa final'!#REF!="Alta",'Mapa final'!#REF!="Catastrófico"),CONCATENATE("R2C",'Mapa final'!#REF!),"")</f>
        <v>#REF!</v>
      </c>
      <c r="AI17" s="42" t="e">
        <f>IF(AND('Mapa final'!#REF!="Alta",'Mapa final'!#REF!="Catastrófico"),CONCATENATE("R2C",'Mapa final'!#REF!),"")</f>
        <v>#REF!</v>
      </c>
      <c r="AJ17" s="42" t="e">
        <f>IF(AND('Mapa final'!#REF!="Alta",'Mapa final'!#REF!="Catastrófico"),CONCATENATE("R2C",'Mapa final'!#REF!),"")</f>
        <v>#REF!</v>
      </c>
      <c r="AK17" s="42" t="e">
        <f>IF(AND('Mapa final'!#REF!="Alta",'Mapa final'!#REF!="Catastrófico"),CONCATENATE("R2C",'Mapa final'!#REF!),"")</f>
        <v>#REF!</v>
      </c>
      <c r="AL17" s="42" t="e">
        <f>IF(AND('Mapa final'!#REF!="Alta",'Mapa final'!#REF!="Catastrófico"),CONCATENATE("R2C",'Mapa final'!#REF!),"")</f>
        <v>#REF!</v>
      </c>
      <c r="AM17" s="43" t="e">
        <f>IF(AND('Mapa final'!#REF!="Alta",'Mapa final'!#REF!="Catastrófico"),CONCATENATE("R2C",'Mapa final'!#REF!),"")</f>
        <v>#REF!</v>
      </c>
      <c r="AN17" s="70"/>
      <c r="AO17" s="357"/>
      <c r="AP17" s="358"/>
      <c r="AQ17" s="358"/>
      <c r="AR17" s="358"/>
      <c r="AS17" s="358"/>
      <c r="AT17" s="359"/>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06"/>
      <c r="C18" s="306"/>
      <c r="D18" s="307"/>
      <c r="E18" s="347"/>
      <c r="F18" s="348"/>
      <c r="G18" s="348"/>
      <c r="H18" s="348"/>
      <c r="I18" s="364"/>
      <c r="J18" s="54" t="e">
        <f>IF(AND('Mapa final'!#REF!="Alta",'Mapa final'!#REF!="Leve"),CONCATENATE("R3C",'Mapa final'!#REF!),"")</f>
        <v>#REF!</v>
      </c>
      <c r="K18" s="55" t="e">
        <f>IF(AND('Mapa final'!#REF!="Alta",'Mapa final'!#REF!="Leve"),CONCATENATE("R3C",'Mapa final'!#REF!),"")</f>
        <v>#REF!</v>
      </c>
      <c r="L18" s="55" t="e">
        <f>IF(AND('Mapa final'!#REF!="Alta",'Mapa final'!#REF!="Leve"),CONCATENATE("R3C",'Mapa final'!#REF!),"")</f>
        <v>#REF!</v>
      </c>
      <c r="M18" s="55" t="e">
        <f>IF(AND('Mapa final'!#REF!="Alta",'Mapa final'!#REF!="Leve"),CONCATENATE("R3C",'Mapa final'!#REF!),"")</f>
        <v>#REF!</v>
      </c>
      <c r="N18" s="55" t="e">
        <f>IF(AND('Mapa final'!#REF!="Alta",'Mapa final'!#REF!="Leve"),CONCATENATE("R3C",'Mapa final'!#REF!),"")</f>
        <v>#REF!</v>
      </c>
      <c r="O18" s="56" t="e">
        <f>IF(AND('Mapa final'!#REF!="Alta",'Mapa final'!#REF!="Leve"),CONCATENATE("R3C",'Mapa final'!#REF!),"")</f>
        <v>#REF!</v>
      </c>
      <c r="P18" s="54" t="e">
        <f>IF(AND('Mapa final'!#REF!="Alta",'Mapa final'!#REF!="Menor"),CONCATENATE("R3C",'Mapa final'!#REF!),"")</f>
        <v>#REF!</v>
      </c>
      <c r="Q18" s="55" t="e">
        <f>IF(AND('Mapa final'!#REF!="Alta",'Mapa final'!#REF!="Menor"),CONCATENATE("R3C",'Mapa final'!#REF!),"")</f>
        <v>#REF!</v>
      </c>
      <c r="R18" s="55" t="e">
        <f>IF(AND('Mapa final'!#REF!="Alta",'Mapa final'!#REF!="Menor"),CONCATENATE("R3C",'Mapa final'!#REF!),"")</f>
        <v>#REF!</v>
      </c>
      <c r="S18" s="55" t="e">
        <f>IF(AND('Mapa final'!#REF!="Alta",'Mapa final'!#REF!="Menor"),CONCATENATE("R3C",'Mapa final'!#REF!),"")</f>
        <v>#REF!</v>
      </c>
      <c r="T18" s="55" t="e">
        <f>IF(AND('Mapa final'!#REF!="Alta",'Mapa final'!#REF!="Menor"),CONCATENATE("R3C",'Mapa final'!#REF!),"")</f>
        <v>#REF!</v>
      </c>
      <c r="U18" s="56" t="e">
        <f>IF(AND('Mapa final'!#REF!="Alta",'Mapa final'!#REF!="Menor"),CONCATENATE("R3C",'Mapa final'!#REF!),"")</f>
        <v>#REF!</v>
      </c>
      <c r="V18" s="38" t="e">
        <f>IF(AND('Mapa final'!#REF!="Alta",'Mapa final'!#REF!="Moderado"),CONCATENATE("R3C",'Mapa final'!#REF!),"")</f>
        <v>#REF!</v>
      </c>
      <c r="W18" s="39" t="e">
        <f>IF(AND('Mapa final'!#REF!="Alta",'Mapa final'!#REF!="Moderado"),CONCATENATE("R3C",'Mapa final'!#REF!),"")</f>
        <v>#REF!</v>
      </c>
      <c r="X18" s="39" t="e">
        <f>IF(AND('Mapa final'!#REF!="Alta",'Mapa final'!#REF!="Moderado"),CONCATENATE("R3C",'Mapa final'!#REF!),"")</f>
        <v>#REF!</v>
      </c>
      <c r="Y18" s="39" t="e">
        <f>IF(AND('Mapa final'!#REF!="Alta",'Mapa final'!#REF!="Moderado"),CONCATENATE("R3C",'Mapa final'!#REF!),"")</f>
        <v>#REF!</v>
      </c>
      <c r="Z18" s="39" t="e">
        <f>IF(AND('Mapa final'!#REF!="Alta",'Mapa final'!#REF!="Moderado"),CONCATENATE("R3C",'Mapa final'!#REF!),"")</f>
        <v>#REF!</v>
      </c>
      <c r="AA18" s="40" t="e">
        <f>IF(AND('Mapa final'!#REF!="Alta",'Mapa final'!#REF!="Moderado"),CONCATENATE("R3C",'Mapa final'!#REF!),"")</f>
        <v>#REF!</v>
      </c>
      <c r="AB18" s="38" t="e">
        <f>IF(AND('Mapa final'!#REF!="Alta",'Mapa final'!#REF!="Mayor"),CONCATENATE("R3C",'Mapa final'!#REF!),"")</f>
        <v>#REF!</v>
      </c>
      <c r="AC18" s="39" t="e">
        <f>IF(AND('Mapa final'!#REF!="Alta",'Mapa final'!#REF!="Mayor"),CONCATENATE("R3C",'Mapa final'!#REF!),"")</f>
        <v>#REF!</v>
      </c>
      <c r="AD18" s="39" t="e">
        <f>IF(AND('Mapa final'!#REF!="Alta",'Mapa final'!#REF!="Mayor"),CONCATENATE("R3C",'Mapa final'!#REF!),"")</f>
        <v>#REF!</v>
      </c>
      <c r="AE18" s="39" t="e">
        <f>IF(AND('Mapa final'!#REF!="Alta",'Mapa final'!#REF!="Mayor"),CONCATENATE("R3C",'Mapa final'!#REF!),"")</f>
        <v>#REF!</v>
      </c>
      <c r="AF18" s="39" t="e">
        <f>IF(AND('Mapa final'!#REF!="Alta",'Mapa final'!#REF!="Mayor"),CONCATENATE("R3C",'Mapa final'!#REF!),"")</f>
        <v>#REF!</v>
      </c>
      <c r="AG18" s="40" t="e">
        <f>IF(AND('Mapa final'!#REF!="Alta",'Mapa final'!#REF!="Mayor"),CONCATENATE("R3C",'Mapa final'!#REF!),"")</f>
        <v>#REF!</v>
      </c>
      <c r="AH18" s="41" t="e">
        <f>IF(AND('Mapa final'!#REF!="Alta",'Mapa final'!#REF!="Catastrófico"),CONCATENATE("R3C",'Mapa final'!#REF!),"")</f>
        <v>#REF!</v>
      </c>
      <c r="AI18" s="42" t="e">
        <f>IF(AND('Mapa final'!#REF!="Alta",'Mapa final'!#REF!="Catastrófico"),CONCATENATE("R3C",'Mapa final'!#REF!),"")</f>
        <v>#REF!</v>
      </c>
      <c r="AJ18" s="42" t="e">
        <f>IF(AND('Mapa final'!#REF!="Alta",'Mapa final'!#REF!="Catastrófico"),CONCATENATE("R3C",'Mapa final'!#REF!),"")</f>
        <v>#REF!</v>
      </c>
      <c r="AK18" s="42" t="e">
        <f>IF(AND('Mapa final'!#REF!="Alta",'Mapa final'!#REF!="Catastrófico"),CONCATENATE("R3C",'Mapa final'!#REF!),"")</f>
        <v>#REF!</v>
      </c>
      <c r="AL18" s="42" t="e">
        <f>IF(AND('Mapa final'!#REF!="Alta",'Mapa final'!#REF!="Catastrófico"),CONCATENATE("R3C",'Mapa final'!#REF!),"")</f>
        <v>#REF!</v>
      </c>
      <c r="AM18" s="43" t="e">
        <f>IF(AND('Mapa final'!#REF!="Alta",'Mapa final'!#REF!="Catastrófico"),CONCATENATE("R3C",'Mapa final'!#REF!),"")</f>
        <v>#REF!</v>
      </c>
      <c r="AN18" s="70"/>
      <c r="AO18" s="357"/>
      <c r="AP18" s="358"/>
      <c r="AQ18" s="358"/>
      <c r="AR18" s="358"/>
      <c r="AS18" s="358"/>
      <c r="AT18" s="359"/>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06"/>
      <c r="C19" s="306"/>
      <c r="D19" s="307"/>
      <c r="E19" s="347"/>
      <c r="F19" s="348"/>
      <c r="G19" s="348"/>
      <c r="H19" s="348"/>
      <c r="I19" s="364"/>
      <c r="J19" s="54" t="e">
        <f>IF(AND('Mapa final'!#REF!="Alta",'Mapa final'!#REF!="Leve"),CONCATENATE("R4C",'Mapa final'!#REF!),"")</f>
        <v>#REF!</v>
      </c>
      <c r="K19" s="55" t="e">
        <f>IF(AND('Mapa final'!#REF!="Alta",'Mapa final'!#REF!="Leve"),CONCATENATE("R4C",'Mapa final'!#REF!),"")</f>
        <v>#REF!</v>
      </c>
      <c r="L19" s="55" t="e">
        <f>IF(AND('Mapa final'!#REF!="Alta",'Mapa final'!#REF!="Leve"),CONCATENATE("R4C",'Mapa final'!#REF!),"")</f>
        <v>#REF!</v>
      </c>
      <c r="M19" s="55" t="e">
        <f>IF(AND('Mapa final'!#REF!="Alta",'Mapa final'!#REF!="Leve"),CONCATENATE("R4C",'Mapa final'!#REF!),"")</f>
        <v>#REF!</v>
      </c>
      <c r="N19" s="55" t="e">
        <f>IF(AND('Mapa final'!#REF!="Alta",'Mapa final'!#REF!="Leve"),CONCATENATE("R4C",'Mapa final'!#REF!),"")</f>
        <v>#REF!</v>
      </c>
      <c r="O19" s="56" t="e">
        <f>IF(AND('Mapa final'!#REF!="Alta",'Mapa final'!#REF!="Leve"),CONCATENATE("R4C",'Mapa final'!#REF!),"")</f>
        <v>#REF!</v>
      </c>
      <c r="P19" s="54" t="e">
        <f>IF(AND('Mapa final'!#REF!="Alta",'Mapa final'!#REF!="Menor"),CONCATENATE("R4C",'Mapa final'!#REF!),"")</f>
        <v>#REF!</v>
      </c>
      <c r="Q19" s="55" t="e">
        <f>IF(AND('Mapa final'!#REF!="Alta",'Mapa final'!#REF!="Menor"),CONCATENATE("R4C",'Mapa final'!#REF!),"")</f>
        <v>#REF!</v>
      </c>
      <c r="R19" s="55" t="e">
        <f>IF(AND('Mapa final'!#REF!="Alta",'Mapa final'!#REF!="Menor"),CONCATENATE("R4C",'Mapa final'!#REF!),"")</f>
        <v>#REF!</v>
      </c>
      <c r="S19" s="55" t="e">
        <f>IF(AND('Mapa final'!#REF!="Alta",'Mapa final'!#REF!="Menor"),CONCATENATE("R4C",'Mapa final'!#REF!),"")</f>
        <v>#REF!</v>
      </c>
      <c r="T19" s="55" t="e">
        <f>IF(AND('Mapa final'!#REF!="Alta",'Mapa final'!#REF!="Menor"),CONCATENATE("R4C",'Mapa final'!#REF!),"")</f>
        <v>#REF!</v>
      </c>
      <c r="U19" s="56" t="e">
        <f>IF(AND('Mapa final'!#REF!="Alta",'Mapa final'!#REF!="Menor"),CONCATENATE("R4C",'Mapa final'!#REF!),"")</f>
        <v>#REF!</v>
      </c>
      <c r="V19" s="38" t="e">
        <f>IF(AND('Mapa final'!#REF!="Alta",'Mapa final'!#REF!="Moderado"),CONCATENATE("R4C",'Mapa final'!#REF!),"")</f>
        <v>#REF!</v>
      </c>
      <c r="W19" s="39" t="e">
        <f>IF(AND('Mapa final'!#REF!="Alta",'Mapa final'!#REF!="Moderado"),CONCATENATE("R4C",'Mapa final'!#REF!),"")</f>
        <v>#REF!</v>
      </c>
      <c r="X19" s="44" t="e">
        <f>IF(AND('Mapa final'!#REF!="Alta",'Mapa final'!#REF!="Moderado"),CONCATENATE("R4C",'Mapa final'!#REF!),"")</f>
        <v>#REF!</v>
      </c>
      <c r="Y19" s="44" t="e">
        <f>IF(AND('Mapa final'!#REF!="Alta",'Mapa final'!#REF!="Moderado"),CONCATENATE("R4C",'Mapa final'!#REF!),"")</f>
        <v>#REF!</v>
      </c>
      <c r="Z19" s="44" t="e">
        <f>IF(AND('Mapa final'!#REF!="Alta",'Mapa final'!#REF!="Moderado"),CONCATENATE("R4C",'Mapa final'!#REF!),"")</f>
        <v>#REF!</v>
      </c>
      <c r="AA19" s="40" t="e">
        <f>IF(AND('Mapa final'!#REF!="Alta",'Mapa final'!#REF!="Moderado"),CONCATENATE("R4C",'Mapa final'!#REF!),"")</f>
        <v>#REF!</v>
      </c>
      <c r="AB19" s="38" t="e">
        <f>IF(AND('Mapa final'!#REF!="Alta",'Mapa final'!#REF!="Mayor"),CONCATENATE("R4C",'Mapa final'!#REF!),"")</f>
        <v>#REF!</v>
      </c>
      <c r="AC19" s="39" t="e">
        <f>IF(AND('Mapa final'!#REF!="Alta",'Mapa final'!#REF!="Mayor"),CONCATENATE("R4C",'Mapa final'!#REF!),"")</f>
        <v>#REF!</v>
      </c>
      <c r="AD19" s="44" t="e">
        <f>IF(AND('Mapa final'!#REF!="Alta",'Mapa final'!#REF!="Mayor"),CONCATENATE("R4C",'Mapa final'!#REF!),"")</f>
        <v>#REF!</v>
      </c>
      <c r="AE19" s="44" t="e">
        <f>IF(AND('Mapa final'!#REF!="Alta",'Mapa final'!#REF!="Mayor"),CONCATENATE("R4C",'Mapa final'!#REF!),"")</f>
        <v>#REF!</v>
      </c>
      <c r="AF19" s="44" t="e">
        <f>IF(AND('Mapa final'!#REF!="Alta",'Mapa final'!#REF!="Mayor"),CONCATENATE("R4C",'Mapa final'!#REF!),"")</f>
        <v>#REF!</v>
      </c>
      <c r="AG19" s="40" t="e">
        <f>IF(AND('Mapa final'!#REF!="Alta",'Mapa final'!#REF!="Mayor"),CONCATENATE("R4C",'Mapa final'!#REF!),"")</f>
        <v>#REF!</v>
      </c>
      <c r="AH19" s="41" t="e">
        <f>IF(AND('Mapa final'!#REF!="Alta",'Mapa final'!#REF!="Catastrófico"),CONCATENATE("R4C",'Mapa final'!#REF!),"")</f>
        <v>#REF!</v>
      </c>
      <c r="AI19" s="42" t="e">
        <f>IF(AND('Mapa final'!#REF!="Alta",'Mapa final'!#REF!="Catastrófico"),CONCATENATE("R4C",'Mapa final'!#REF!),"")</f>
        <v>#REF!</v>
      </c>
      <c r="AJ19" s="42" t="e">
        <f>IF(AND('Mapa final'!#REF!="Alta",'Mapa final'!#REF!="Catastrófico"),CONCATENATE("R4C",'Mapa final'!#REF!),"")</f>
        <v>#REF!</v>
      </c>
      <c r="AK19" s="42" t="e">
        <f>IF(AND('Mapa final'!#REF!="Alta",'Mapa final'!#REF!="Catastrófico"),CONCATENATE("R4C",'Mapa final'!#REF!),"")</f>
        <v>#REF!</v>
      </c>
      <c r="AL19" s="42" t="e">
        <f>IF(AND('Mapa final'!#REF!="Alta",'Mapa final'!#REF!="Catastrófico"),CONCATENATE("R4C",'Mapa final'!#REF!),"")</f>
        <v>#REF!</v>
      </c>
      <c r="AM19" s="43" t="e">
        <f>IF(AND('Mapa final'!#REF!="Alta",'Mapa final'!#REF!="Catastrófico"),CONCATENATE("R4C",'Mapa final'!#REF!),"")</f>
        <v>#REF!</v>
      </c>
      <c r="AN19" s="70"/>
      <c r="AO19" s="357"/>
      <c r="AP19" s="358"/>
      <c r="AQ19" s="358"/>
      <c r="AR19" s="358"/>
      <c r="AS19" s="358"/>
      <c r="AT19" s="359"/>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06"/>
      <c r="C20" s="306"/>
      <c r="D20" s="307"/>
      <c r="E20" s="347"/>
      <c r="F20" s="348"/>
      <c r="G20" s="348"/>
      <c r="H20" s="348"/>
      <c r="I20" s="364"/>
      <c r="J20" s="54" t="e">
        <f>IF(AND('Mapa final'!#REF!="Alta",'Mapa final'!#REF!="Leve"),CONCATENATE("R5C",'Mapa final'!#REF!),"")</f>
        <v>#REF!</v>
      </c>
      <c r="K20" s="55" t="e">
        <f>IF(AND('Mapa final'!#REF!="Alta",'Mapa final'!#REF!="Leve"),CONCATENATE("R5C",'Mapa final'!#REF!),"")</f>
        <v>#REF!</v>
      </c>
      <c r="L20" s="55" t="e">
        <f>IF(AND('Mapa final'!#REF!="Alta",'Mapa final'!#REF!="Leve"),CONCATENATE("R5C",'Mapa final'!#REF!),"")</f>
        <v>#REF!</v>
      </c>
      <c r="M20" s="55" t="e">
        <f>IF(AND('Mapa final'!#REF!="Alta",'Mapa final'!#REF!="Leve"),CONCATENATE("R5C",'Mapa final'!#REF!),"")</f>
        <v>#REF!</v>
      </c>
      <c r="N20" s="55" t="e">
        <f>IF(AND('Mapa final'!#REF!="Alta",'Mapa final'!#REF!="Leve"),CONCATENATE("R5C",'Mapa final'!#REF!),"")</f>
        <v>#REF!</v>
      </c>
      <c r="O20" s="56" t="e">
        <f>IF(AND('Mapa final'!#REF!="Alta",'Mapa final'!#REF!="Leve"),CONCATENATE("R5C",'Mapa final'!#REF!),"")</f>
        <v>#REF!</v>
      </c>
      <c r="P20" s="54" t="e">
        <f>IF(AND('Mapa final'!#REF!="Alta",'Mapa final'!#REF!="Menor"),CONCATENATE("R5C",'Mapa final'!#REF!),"")</f>
        <v>#REF!</v>
      </c>
      <c r="Q20" s="55" t="e">
        <f>IF(AND('Mapa final'!#REF!="Alta",'Mapa final'!#REF!="Menor"),CONCATENATE("R5C",'Mapa final'!#REF!),"")</f>
        <v>#REF!</v>
      </c>
      <c r="R20" s="55" t="e">
        <f>IF(AND('Mapa final'!#REF!="Alta",'Mapa final'!#REF!="Menor"),CONCATENATE("R5C",'Mapa final'!#REF!),"")</f>
        <v>#REF!</v>
      </c>
      <c r="S20" s="55" t="e">
        <f>IF(AND('Mapa final'!#REF!="Alta",'Mapa final'!#REF!="Menor"),CONCATENATE("R5C",'Mapa final'!#REF!),"")</f>
        <v>#REF!</v>
      </c>
      <c r="T20" s="55" t="e">
        <f>IF(AND('Mapa final'!#REF!="Alta",'Mapa final'!#REF!="Menor"),CONCATENATE("R5C",'Mapa final'!#REF!),"")</f>
        <v>#REF!</v>
      </c>
      <c r="U20" s="56" t="e">
        <f>IF(AND('Mapa final'!#REF!="Alta",'Mapa final'!#REF!="Menor"),CONCATENATE("R5C",'Mapa final'!#REF!),"")</f>
        <v>#REF!</v>
      </c>
      <c r="V20" s="38" t="e">
        <f>IF(AND('Mapa final'!#REF!="Alta",'Mapa final'!#REF!="Moderado"),CONCATENATE("R5C",'Mapa final'!#REF!),"")</f>
        <v>#REF!</v>
      </c>
      <c r="W20" s="39" t="e">
        <f>IF(AND('Mapa final'!#REF!="Alta",'Mapa final'!#REF!="Moderado"),CONCATENATE("R5C",'Mapa final'!#REF!),"")</f>
        <v>#REF!</v>
      </c>
      <c r="X20" s="44" t="e">
        <f>IF(AND('Mapa final'!#REF!="Alta",'Mapa final'!#REF!="Moderado"),CONCATENATE("R5C",'Mapa final'!#REF!),"")</f>
        <v>#REF!</v>
      </c>
      <c r="Y20" s="44" t="e">
        <f>IF(AND('Mapa final'!#REF!="Alta",'Mapa final'!#REF!="Moderado"),CONCATENATE("R5C",'Mapa final'!#REF!),"")</f>
        <v>#REF!</v>
      </c>
      <c r="Z20" s="44" t="e">
        <f>IF(AND('Mapa final'!#REF!="Alta",'Mapa final'!#REF!="Moderado"),CONCATENATE("R5C",'Mapa final'!#REF!),"")</f>
        <v>#REF!</v>
      </c>
      <c r="AA20" s="40" t="e">
        <f>IF(AND('Mapa final'!#REF!="Alta",'Mapa final'!#REF!="Moderado"),CONCATENATE("R5C",'Mapa final'!#REF!),"")</f>
        <v>#REF!</v>
      </c>
      <c r="AB20" s="38" t="e">
        <f>IF(AND('Mapa final'!#REF!="Alta",'Mapa final'!#REF!="Mayor"),CONCATENATE("R5C",'Mapa final'!#REF!),"")</f>
        <v>#REF!</v>
      </c>
      <c r="AC20" s="39" t="e">
        <f>IF(AND('Mapa final'!#REF!="Alta",'Mapa final'!#REF!="Mayor"),CONCATENATE("R5C",'Mapa final'!#REF!),"")</f>
        <v>#REF!</v>
      </c>
      <c r="AD20" s="44" t="e">
        <f>IF(AND('Mapa final'!#REF!="Alta",'Mapa final'!#REF!="Mayor"),CONCATENATE("R5C",'Mapa final'!#REF!),"")</f>
        <v>#REF!</v>
      </c>
      <c r="AE20" s="44" t="e">
        <f>IF(AND('Mapa final'!#REF!="Alta",'Mapa final'!#REF!="Mayor"),CONCATENATE("R5C",'Mapa final'!#REF!),"")</f>
        <v>#REF!</v>
      </c>
      <c r="AF20" s="44" t="e">
        <f>IF(AND('Mapa final'!#REF!="Alta",'Mapa final'!#REF!="Mayor"),CONCATENATE("R5C",'Mapa final'!#REF!),"")</f>
        <v>#REF!</v>
      </c>
      <c r="AG20" s="40" t="e">
        <f>IF(AND('Mapa final'!#REF!="Alta",'Mapa final'!#REF!="Mayor"),CONCATENATE("R5C",'Mapa final'!#REF!),"")</f>
        <v>#REF!</v>
      </c>
      <c r="AH20" s="41" t="e">
        <f>IF(AND('Mapa final'!#REF!="Alta",'Mapa final'!#REF!="Catastrófico"),CONCATENATE("R5C",'Mapa final'!#REF!),"")</f>
        <v>#REF!</v>
      </c>
      <c r="AI20" s="42" t="e">
        <f>IF(AND('Mapa final'!#REF!="Alta",'Mapa final'!#REF!="Catastrófico"),CONCATENATE("R5C",'Mapa final'!#REF!),"")</f>
        <v>#REF!</v>
      </c>
      <c r="AJ20" s="42" t="e">
        <f>IF(AND('Mapa final'!#REF!="Alta",'Mapa final'!#REF!="Catastrófico"),CONCATENATE("R5C",'Mapa final'!#REF!),"")</f>
        <v>#REF!</v>
      </c>
      <c r="AK20" s="42" t="e">
        <f>IF(AND('Mapa final'!#REF!="Alta",'Mapa final'!#REF!="Catastrófico"),CONCATENATE("R5C",'Mapa final'!#REF!),"")</f>
        <v>#REF!</v>
      </c>
      <c r="AL20" s="42" t="e">
        <f>IF(AND('Mapa final'!#REF!="Alta",'Mapa final'!#REF!="Catastrófico"),CONCATENATE("R5C",'Mapa final'!#REF!),"")</f>
        <v>#REF!</v>
      </c>
      <c r="AM20" s="43" t="e">
        <f>IF(AND('Mapa final'!#REF!="Alta",'Mapa final'!#REF!="Catastrófico"),CONCATENATE("R5C",'Mapa final'!#REF!),"")</f>
        <v>#REF!</v>
      </c>
      <c r="AN20" s="70"/>
      <c r="AO20" s="357"/>
      <c r="AP20" s="358"/>
      <c r="AQ20" s="358"/>
      <c r="AR20" s="358"/>
      <c r="AS20" s="358"/>
      <c r="AT20" s="359"/>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06"/>
      <c r="C21" s="306"/>
      <c r="D21" s="307"/>
      <c r="E21" s="347"/>
      <c r="F21" s="348"/>
      <c r="G21" s="348"/>
      <c r="H21" s="348"/>
      <c r="I21" s="364"/>
      <c r="J21" s="54" t="e">
        <f>IF(AND('Mapa final'!#REF!="Alta",'Mapa final'!#REF!="Leve"),CONCATENATE("R6C",'Mapa final'!#REF!),"")</f>
        <v>#REF!</v>
      </c>
      <c r="K21" s="55" t="e">
        <f>IF(AND('Mapa final'!#REF!="Alta",'Mapa final'!#REF!="Leve"),CONCATENATE("R6C",'Mapa final'!#REF!),"")</f>
        <v>#REF!</v>
      </c>
      <c r="L21" s="55" t="e">
        <f>IF(AND('Mapa final'!#REF!="Alta",'Mapa final'!#REF!="Leve"),CONCATENATE("R6C",'Mapa final'!#REF!),"")</f>
        <v>#REF!</v>
      </c>
      <c r="M21" s="55" t="e">
        <f>IF(AND('Mapa final'!#REF!="Alta",'Mapa final'!#REF!="Leve"),CONCATENATE("R6C",'Mapa final'!#REF!),"")</f>
        <v>#REF!</v>
      </c>
      <c r="N21" s="55" t="e">
        <f>IF(AND('Mapa final'!#REF!="Alta",'Mapa final'!#REF!="Leve"),CONCATENATE("R6C",'Mapa final'!#REF!),"")</f>
        <v>#REF!</v>
      </c>
      <c r="O21" s="56" t="e">
        <f>IF(AND('Mapa final'!#REF!="Alta",'Mapa final'!#REF!="Leve"),CONCATENATE("R6C",'Mapa final'!#REF!),"")</f>
        <v>#REF!</v>
      </c>
      <c r="P21" s="54" t="e">
        <f>IF(AND('Mapa final'!#REF!="Alta",'Mapa final'!#REF!="Menor"),CONCATENATE("R6C",'Mapa final'!#REF!),"")</f>
        <v>#REF!</v>
      </c>
      <c r="Q21" s="55" t="e">
        <f>IF(AND('Mapa final'!#REF!="Alta",'Mapa final'!#REF!="Menor"),CONCATENATE("R6C",'Mapa final'!#REF!),"")</f>
        <v>#REF!</v>
      </c>
      <c r="R21" s="55" t="e">
        <f>IF(AND('Mapa final'!#REF!="Alta",'Mapa final'!#REF!="Menor"),CONCATENATE("R6C",'Mapa final'!#REF!),"")</f>
        <v>#REF!</v>
      </c>
      <c r="S21" s="55" t="e">
        <f>IF(AND('Mapa final'!#REF!="Alta",'Mapa final'!#REF!="Menor"),CONCATENATE("R6C",'Mapa final'!#REF!),"")</f>
        <v>#REF!</v>
      </c>
      <c r="T21" s="55" t="e">
        <f>IF(AND('Mapa final'!#REF!="Alta",'Mapa final'!#REF!="Menor"),CONCATENATE("R6C",'Mapa final'!#REF!),"")</f>
        <v>#REF!</v>
      </c>
      <c r="U21" s="56" t="e">
        <f>IF(AND('Mapa final'!#REF!="Alta",'Mapa final'!#REF!="Menor"),CONCATENATE("R6C",'Mapa final'!#REF!),"")</f>
        <v>#REF!</v>
      </c>
      <c r="V21" s="38" t="e">
        <f>IF(AND('Mapa final'!#REF!="Alta",'Mapa final'!#REF!="Moderado"),CONCATENATE("R6C",'Mapa final'!#REF!),"")</f>
        <v>#REF!</v>
      </c>
      <c r="W21" s="39" t="e">
        <f>IF(AND('Mapa final'!#REF!="Alta",'Mapa final'!#REF!="Moderado"),CONCATENATE("R6C",'Mapa final'!#REF!),"")</f>
        <v>#REF!</v>
      </c>
      <c r="X21" s="44" t="e">
        <f>IF(AND('Mapa final'!#REF!="Alta",'Mapa final'!#REF!="Moderado"),CONCATENATE("R6C",'Mapa final'!#REF!),"")</f>
        <v>#REF!</v>
      </c>
      <c r="Y21" s="44" t="e">
        <f>IF(AND('Mapa final'!#REF!="Alta",'Mapa final'!#REF!="Moderado"),CONCATENATE("R6C",'Mapa final'!#REF!),"")</f>
        <v>#REF!</v>
      </c>
      <c r="Z21" s="44" t="e">
        <f>IF(AND('Mapa final'!#REF!="Alta",'Mapa final'!#REF!="Moderado"),CONCATENATE("R6C",'Mapa final'!#REF!),"")</f>
        <v>#REF!</v>
      </c>
      <c r="AA21" s="40" t="e">
        <f>IF(AND('Mapa final'!#REF!="Alta",'Mapa final'!#REF!="Moderado"),CONCATENATE("R6C",'Mapa final'!#REF!),"")</f>
        <v>#REF!</v>
      </c>
      <c r="AB21" s="38" t="e">
        <f>IF(AND('Mapa final'!#REF!="Alta",'Mapa final'!#REF!="Mayor"),CONCATENATE("R6C",'Mapa final'!#REF!),"")</f>
        <v>#REF!</v>
      </c>
      <c r="AC21" s="39" t="e">
        <f>IF(AND('Mapa final'!#REF!="Alta",'Mapa final'!#REF!="Mayor"),CONCATENATE("R6C",'Mapa final'!#REF!),"")</f>
        <v>#REF!</v>
      </c>
      <c r="AD21" s="44" t="e">
        <f>IF(AND('Mapa final'!#REF!="Alta",'Mapa final'!#REF!="Mayor"),CONCATENATE("R6C",'Mapa final'!#REF!),"")</f>
        <v>#REF!</v>
      </c>
      <c r="AE21" s="44" t="e">
        <f>IF(AND('Mapa final'!#REF!="Alta",'Mapa final'!#REF!="Mayor"),CONCATENATE("R6C",'Mapa final'!#REF!),"")</f>
        <v>#REF!</v>
      </c>
      <c r="AF21" s="44" t="e">
        <f>IF(AND('Mapa final'!#REF!="Alta",'Mapa final'!#REF!="Mayor"),CONCATENATE("R6C",'Mapa final'!#REF!),"")</f>
        <v>#REF!</v>
      </c>
      <c r="AG21" s="40" t="e">
        <f>IF(AND('Mapa final'!#REF!="Alta",'Mapa final'!#REF!="Mayor"),CONCATENATE("R6C",'Mapa final'!#REF!),"")</f>
        <v>#REF!</v>
      </c>
      <c r="AH21" s="41" t="e">
        <f>IF(AND('Mapa final'!#REF!="Alta",'Mapa final'!#REF!="Catastrófico"),CONCATENATE("R6C",'Mapa final'!#REF!),"")</f>
        <v>#REF!</v>
      </c>
      <c r="AI21" s="42" t="e">
        <f>IF(AND('Mapa final'!#REF!="Alta",'Mapa final'!#REF!="Catastrófico"),CONCATENATE("R6C",'Mapa final'!#REF!),"")</f>
        <v>#REF!</v>
      </c>
      <c r="AJ21" s="42" t="e">
        <f>IF(AND('Mapa final'!#REF!="Alta",'Mapa final'!#REF!="Catastrófico"),CONCATENATE("R6C",'Mapa final'!#REF!),"")</f>
        <v>#REF!</v>
      </c>
      <c r="AK21" s="42" t="e">
        <f>IF(AND('Mapa final'!#REF!="Alta",'Mapa final'!#REF!="Catastrófico"),CONCATENATE("R6C",'Mapa final'!#REF!),"")</f>
        <v>#REF!</v>
      </c>
      <c r="AL21" s="42" t="e">
        <f>IF(AND('Mapa final'!#REF!="Alta",'Mapa final'!#REF!="Catastrófico"),CONCATENATE("R6C",'Mapa final'!#REF!),"")</f>
        <v>#REF!</v>
      </c>
      <c r="AM21" s="43" t="e">
        <f>IF(AND('Mapa final'!#REF!="Alta",'Mapa final'!#REF!="Catastrófico"),CONCATENATE("R6C",'Mapa final'!#REF!),"")</f>
        <v>#REF!</v>
      </c>
      <c r="AN21" s="70"/>
      <c r="AO21" s="357"/>
      <c r="AP21" s="358"/>
      <c r="AQ21" s="358"/>
      <c r="AR21" s="358"/>
      <c r="AS21" s="358"/>
      <c r="AT21" s="359"/>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06"/>
      <c r="C22" s="306"/>
      <c r="D22" s="307"/>
      <c r="E22" s="347"/>
      <c r="F22" s="348"/>
      <c r="G22" s="348"/>
      <c r="H22" s="348"/>
      <c r="I22" s="364"/>
      <c r="J22" s="54" t="e">
        <f>IF(AND('Mapa final'!#REF!="Alta",'Mapa final'!#REF!="Leve"),CONCATENATE("R7C",'Mapa final'!#REF!),"")</f>
        <v>#REF!</v>
      </c>
      <c r="K22" s="55" t="e">
        <f>IF(AND('Mapa final'!#REF!="Alta",'Mapa final'!#REF!="Leve"),CONCATENATE("R7C",'Mapa final'!#REF!),"")</f>
        <v>#REF!</v>
      </c>
      <c r="L22" s="55" t="e">
        <f>IF(AND('Mapa final'!#REF!="Alta",'Mapa final'!#REF!="Leve"),CONCATENATE("R7C",'Mapa final'!#REF!),"")</f>
        <v>#REF!</v>
      </c>
      <c r="M22" s="55" t="e">
        <f>IF(AND('Mapa final'!#REF!="Alta",'Mapa final'!#REF!="Leve"),CONCATENATE("R7C",'Mapa final'!#REF!),"")</f>
        <v>#REF!</v>
      </c>
      <c r="N22" s="55" t="e">
        <f>IF(AND('Mapa final'!#REF!="Alta",'Mapa final'!#REF!="Leve"),CONCATENATE("R7C",'Mapa final'!#REF!),"")</f>
        <v>#REF!</v>
      </c>
      <c r="O22" s="56" t="e">
        <f>IF(AND('Mapa final'!#REF!="Alta",'Mapa final'!#REF!="Leve"),CONCATENATE("R7C",'Mapa final'!#REF!),"")</f>
        <v>#REF!</v>
      </c>
      <c r="P22" s="54" t="e">
        <f>IF(AND('Mapa final'!#REF!="Alta",'Mapa final'!#REF!="Menor"),CONCATENATE("R7C",'Mapa final'!#REF!),"")</f>
        <v>#REF!</v>
      </c>
      <c r="Q22" s="55" t="e">
        <f>IF(AND('Mapa final'!#REF!="Alta",'Mapa final'!#REF!="Menor"),CONCATENATE("R7C",'Mapa final'!#REF!),"")</f>
        <v>#REF!</v>
      </c>
      <c r="R22" s="55" t="e">
        <f>IF(AND('Mapa final'!#REF!="Alta",'Mapa final'!#REF!="Menor"),CONCATENATE("R7C",'Mapa final'!#REF!),"")</f>
        <v>#REF!</v>
      </c>
      <c r="S22" s="55" t="e">
        <f>IF(AND('Mapa final'!#REF!="Alta",'Mapa final'!#REF!="Menor"),CONCATENATE("R7C",'Mapa final'!#REF!),"")</f>
        <v>#REF!</v>
      </c>
      <c r="T22" s="55" t="e">
        <f>IF(AND('Mapa final'!#REF!="Alta",'Mapa final'!#REF!="Menor"),CONCATENATE("R7C",'Mapa final'!#REF!),"")</f>
        <v>#REF!</v>
      </c>
      <c r="U22" s="56" t="e">
        <f>IF(AND('Mapa final'!#REF!="Alta",'Mapa final'!#REF!="Menor"),CONCATENATE("R7C",'Mapa final'!#REF!),"")</f>
        <v>#REF!</v>
      </c>
      <c r="V22" s="38" t="e">
        <f>IF(AND('Mapa final'!#REF!="Alta",'Mapa final'!#REF!="Moderado"),CONCATENATE("R7C",'Mapa final'!#REF!),"")</f>
        <v>#REF!</v>
      </c>
      <c r="W22" s="39" t="e">
        <f>IF(AND('Mapa final'!#REF!="Alta",'Mapa final'!#REF!="Moderado"),CONCATENATE("R7C",'Mapa final'!#REF!),"")</f>
        <v>#REF!</v>
      </c>
      <c r="X22" s="44" t="e">
        <f>IF(AND('Mapa final'!#REF!="Alta",'Mapa final'!#REF!="Moderado"),CONCATENATE("R7C",'Mapa final'!#REF!),"")</f>
        <v>#REF!</v>
      </c>
      <c r="Y22" s="44" t="e">
        <f>IF(AND('Mapa final'!#REF!="Alta",'Mapa final'!#REF!="Moderado"),CONCATENATE("R7C",'Mapa final'!#REF!),"")</f>
        <v>#REF!</v>
      </c>
      <c r="Z22" s="44" t="e">
        <f>IF(AND('Mapa final'!#REF!="Alta",'Mapa final'!#REF!="Moderado"),CONCATENATE("R7C",'Mapa final'!#REF!),"")</f>
        <v>#REF!</v>
      </c>
      <c r="AA22" s="40" t="e">
        <f>IF(AND('Mapa final'!#REF!="Alta",'Mapa final'!#REF!="Moderado"),CONCATENATE("R7C",'Mapa final'!#REF!),"")</f>
        <v>#REF!</v>
      </c>
      <c r="AB22" s="38" t="e">
        <f>IF(AND('Mapa final'!#REF!="Alta",'Mapa final'!#REF!="Mayor"),CONCATENATE("R7C",'Mapa final'!#REF!),"")</f>
        <v>#REF!</v>
      </c>
      <c r="AC22" s="39" t="e">
        <f>IF(AND('Mapa final'!#REF!="Alta",'Mapa final'!#REF!="Mayor"),CONCATENATE("R7C",'Mapa final'!#REF!),"")</f>
        <v>#REF!</v>
      </c>
      <c r="AD22" s="44" t="e">
        <f>IF(AND('Mapa final'!#REF!="Alta",'Mapa final'!#REF!="Mayor"),CONCATENATE("R7C",'Mapa final'!#REF!),"")</f>
        <v>#REF!</v>
      </c>
      <c r="AE22" s="44" t="e">
        <f>IF(AND('Mapa final'!#REF!="Alta",'Mapa final'!#REF!="Mayor"),CONCATENATE("R7C",'Mapa final'!#REF!),"")</f>
        <v>#REF!</v>
      </c>
      <c r="AF22" s="44" t="e">
        <f>IF(AND('Mapa final'!#REF!="Alta",'Mapa final'!#REF!="Mayor"),CONCATENATE("R7C",'Mapa final'!#REF!),"")</f>
        <v>#REF!</v>
      </c>
      <c r="AG22" s="40" t="e">
        <f>IF(AND('Mapa final'!#REF!="Alta",'Mapa final'!#REF!="Mayor"),CONCATENATE("R7C",'Mapa final'!#REF!),"")</f>
        <v>#REF!</v>
      </c>
      <c r="AH22" s="41" t="e">
        <f>IF(AND('Mapa final'!#REF!="Alta",'Mapa final'!#REF!="Catastrófico"),CONCATENATE("R7C",'Mapa final'!#REF!),"")</f>
        <v>#REF!</v>
      </c>
      <c r="AI22" s="42" t="e">
        <f>IF(AND('Mapa final'!#REF!="Alta",'Mapa final'!#REF!="Catastrófico"),CONCATENATE("R7C",'Mapa final'!#REF!),"")</f>
        <v>#REF!</v>
      </c>
      <c r="AJ22" s="42" t="e">
        <f>IF(AND('Mapa final'!#REF!="Alta",'Mapa final'!#REF!="Catastrófico"),CONCATENATE("R7C",'Mapa final'!#REF!),"")</f>
        <v>#REF!</v>
      </c>
      <c r="AK22" s="42" t="e">
        <f>IF(AND('Mapa final'!#REF!="Alta",'Mapa final'!#REF!="Catastrófico"),CONCATENATE("R7C",'Mapa final'!#REF!),"")</f>
        <v>#REF!</v>
      </c>
      <c r="AL22" s="42" t="e">
        <f>IF(AND('Mapa final'!#REF!="Alta",'Mapa final'!#REF!="Catastrófico"),CONCATENATE("R7C",'Mapa final'!#REF!),"")</f>
        <v>#REF!</v>
      </c>
      <c r="AM22" s="43" t="e">
        <f>IF(AND('Mapa final'!#REF!="Alta",'Mapa final'!#REF!="Catastrófico"),CONCATENATE("R7C",'Mapa final'!#REF!),"")</f>
        <v>#REF!</v>
      </c>
      <c r="AN22" s="70"/>
      <c r="AO22" s="357"/>
      <c r="AP22" s="358"/>
      <c r="AQ22" s="358"/>
      <c r="AR22" s="358"/>
      <c r="AS22" s="358"/>
      <c r="AT22" s="359"/>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06"/>
      <c r="C23" s="306"/>
      <c r="D23" s="307"/>
      <c r="E23" s="347"/>
      <c r="F23" s="348"/>
      <c r="G23" s="348"/>
      <c r="H23" s="348"/>
      <c r="I23" s="364"/>
      <c r="J23" s="54" t="e">
        <f>IF(AND('Mapa final'!#REF!="Alta",'Mapa final'!#REF!="Leve"),CONCATENATE("R8C",'Mapa final'!#REF!),"")</f>
        <v>#REF!</v>
      </c>
      <c r="K23" s="55" t="e">
        <f>IF(AND('Mapa final'!#REF!="Alta",'Mapa final'!#REF!="Leve"),CONCATENATE("R8C",'Mapa final'!#REF!),"")</f>
        <v>#REF!</v>
      </c>
      <c r="L23" s="55" t="e">
        <f>IF(AND('Mapa final'!#REF!="Alta",'Mapa final'!#REF!="Leve"),CONCATENATE("R8C",'Mapa final'!#REF!),"")</f>
        <v>#REF!</v>
      </c>
      <c r="M23" s="55" t="e">
        <f>IF(AND('Mapa final'!#REF!="Alta",'Mapa final'!#REF!="Leve"),CONCATENATE("R8C",'Mapa final'!#REF!),"")</f>
        <v>#REF!</v>
      </c>
      <c r="N23" s="55" t="e">
        <f>IF(AND('Mapa final'!#REF!="Alta",'Mapa final'!#REF!="Leve"),CONCATENATE("R8C",'Mapa final'!#REF!),"")</f>
        <v>#REF!</v>
      </c>
      <c r="O23" s="56" t="e">
        <f>IF(AND('Mapa final'!#REF!="Alta",'Mapa final'!#REF!="Leve"),CONCATENATE("R8C",'Mapa final'!#REF!),"")</f>
        <v>#REF!</v>
      </c>
      <c r="P23" s="54" t="e">
        <f>IF(AND('Mapa final'!#REF!="Alta",'Mapa final'!#REF!="Menor"),CONCATENATE("R8C",'Mapa final'!#REF!),"")</f>
        <v>#REF!</v>
      </c>
      <c r="Q23" s="55" t="e">
        <f>IF(AND('Mapa final'!#REF!="Alta",'Mapa final'!#REF!="Menor"),CONCATENATE("R8C",'Mapa final'!#REF!),"")</f>
        <v>#REF!</v>
      </c>
      <c r="R23" s="55" t="e">
        <f>IF(AND('Mapa final'!#REF!="Alta",'Mapa final'!#REF!="Menor"),CONCATENATE("R8C",'Mapa final'!#REF!),"")</f>
        <v>#REF!</v>
      </c>
      <c r="S23" s="55" t="e">
        <f>IF(AND('Mapa final'!#REF!="Alta",'Mapa final'!#REF!="Menor"),CONCATENATE("R8C",'Mapa final'!#REF!),"")</f>
        <v>#REF!</v>
      </c>
      <c r="T23" s="55" t="e">
        <f>IF(AND('Mapa final'!#REF!="Alta",'Mapa final'!#REF!="Menor"),CONCATENATE("R8C",'Mapa final'!#REF!),"")</f>
        <v>#REF!</v>
      </c>
      <c r="U23" s="56" t="e">
        <f>IF(AND('Mapa final'!#REF!="Alta",'Mapa final'!#REF!="Menor"),CONCATENATE("R8C",'Mapa final'!#REF!),"")</f>
        <v>#REF!</v>
      </c>
      <c r="V23" s="38" t="e">
        <f>IF(AND('Mapa final'!#REF!="Alta",'Mapa final'!#REF!="Moderado"),CONCATENATE("R8C",'Mapa final'!#REF!),"")</f>
        <v>#REF!</v>
      </c>
      <c r="W23" s="39" t="e">
        <f>IF(AND('Mapa final'!#REF!="Alta",'Mapa final'!#REF!="Moderado"),CONCATENATE("R8C",'Mapa final'!#REF!),"")</f>
        <v>#REF!</v>
      </c>
      <c r="X23" s="44" t="e">
        <f>IF(AND('Mapa final'!#REF!="Alta",'Mapa final'!#REF!="Moderado"),CONCATENATE("R8C",'Mapa final'!#REF!),"")</f>
        <v>#REF!</v>
      </c>
      <c r="Y23" s="44" t="e">
        <f>IF(AND('Mapa final'!#REF!="Alta",'Mapa final'!#REF!="Moderado"),CONCATENATE("R8C",'Mapa final'!#REF!),"")</f>
        <v>#REF!</v>
      </c>
      <c r="Z23" s="44" t="e">
        <f>IF(AND('Mapa final'!#REF!="Alta",'Mapa final'!#REF!="Moderado"),CONCATENATE("R8C",'Mapa final'!#REF!),"")</f>
        <v>#REF!</v>
      </c>
      <c r="AA23" s="40" t="e">
        <f>IF(AND('Mapa final'!#REF!="Alta",'Mapa final'!#REF!="Moderado"),CONCATENATE("R8C",'Mapa final'!#REF!),"")</f>
        <v>#REF!</v>
      </c>
      <c r="AB23" s="38" t="e">
        <f>IF(AND('Mapa final'!#REF!="Alta",'Mapa final'!#REF!="Mayor"),CONCATENATE("R8C",'Mapa final'!#REF!),"")</f>
        <v>#REF!</v>
      </c>
      <c r="AC23" s="39" t="e">
        <f>IF(AND('Mapa final'!#REF!="Alta",'Mapa final'!#REF!="Mayor"),CONCATENATE("R8C",'Mapa final'!#REF!),"")</f>
        <v>#REF!</v>
      </c>
      <c r="AD23" s="44" t="e">
        <f>IF(AND('Mapa final'!#REF!="Alta",'Mapa final'!#REF!="Mayor"),CONCATENATE("R8C",'Mapa final'!#REF!),"")</f>
        <v>#REF!</v>
      </c>
      <c r="AE23" s="44" t="e">
        <f>IF(AND('Mapa final'!#REF!="Alta",'Mapa final'!#REF!="Mayor"),CONCATENATE("R8C",'Mapa final'!#REF!),"")</f>
        <v>#REF!</v>
      </c>
      <c r="AF23" s="44" t="e">
        <f>IF(AND('Mapa final'!#REF!="Alta",'Mapa final'!#REF!="Mayor"),CONCATENATE("R8C",'Mapa final'!#REF!),"")</f>
        <v>#REF!</v>
      </c>
      <c r="AG23" s="40" t="e">
        <f>IF(AND('Mapa final'!#REF!="Alta",'Mapa final'!#REF!="Mayor"),CONCATENATE("R8C",'Mapa final'!#REF!),"")</f>
        <v>#REF!</v>
      </c>
      <c r="AH23" s="41" t="e">
        <f>IF(AND('Mapa final'!#REF!="Alta",'Mapa final'!#REF!="Catastrófico"),CONCATENATE("R8C",'Mapa final'!#REF!),"")</f>
        <v>#REF!</v>
      </c>
      <c r="AI23" s="42" t="e">
        <f>IF(AND('Mapa final'!#REF!="Alta",'Mapa final'!#REF!="Catastrófico"),CONCATENATE("R8C",'Mapa final'!#REF!),"")</f>
        <v>#REF!</v>
      </c>
      <c r="AJ23" s="42" t="e">
        <f>IF(AND('Mapa final'!#REF!="Alta",'Mapa final'!#REF!="Catastrófico"),CONCATENATE("R8C",'Mapa final'!#REF!),"")</f>
        <v>#REF!</v>
      </c>
      <c r="AK23" s="42" t="e">
        <f>IF(AND('Mapa final'!#REF!="Alta",'Mapa final'!#REF!="Catastrófico"),CONCATENATE("R8C",'Mapa final'!#REF!),"")</f>
        <v>#REF!</v>
      </c>
      <c r="AL23" s="42" t="e">
        <f>IF(AND('Mapa final'!#REF!="Alta",'Mapa final'!#REF!="Catastrófico"),CONCATENATE("R8C",'Mapa final'!#REF!),"")</f>
        <v>#REF!</v>
      </c>
      <c r="AM23" s="43" t="e">
        <f>IF(AND('Mapa final'!#REF!="Alta",'Mapa final'!#REF!="Catastrófico"),CONCATENATE("R8C",'Mapa final'!#REF!),"")</f>
        <v>#REF!</v>
      </c>
      <c r="AN23" s="70"/>
      <c r="AO23" s="357"/>
      <c r="AP23" s="358"/>
      <c r="AQ23" s="358"/>
      <c r="AR23" s="358"/>
      <c r="AS23" s="358"/>
      <c r="AT23" s="359"/>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06"/>
      <c r="C24" s="306"/>
      <c r="D24" s="307"/>
      <c r="E24" s="347"/>
      <c r="F24" s="348"/>
      <c r="G24" s="348"/>
      <c r="H24" s="348"/>
      <c r="I24" s="364"/>
      <c r="J24" s="54" t="e">
        <f>IF(AND('Mapa final'!#REF!="Alta",'Mapa final'!#REF!="Leve"),CONCATENATE("R9C",'Mapa final'!#REF!),"")</f>
        <v>#REF!</v>
      </c>
      <c r="K24" s="55" t="e">
        <f>IF(AND('Mapa final'!#REF!="Alta",'Mapa final'!#REF!="Leve"),CONCATENATE("R9C",'Mapa final'!#REF!),"")</f>
        <v>#REF!</v>
      </c>
      <c r="L24" s="55" t="e">
        <f>IF(AND('Mapa final'!#REF!="Alta",'Mapa final'!#REF!="Leve"),CONCATENATE("R9C",'Mapa final'!#REF!),"")</f>
        <v>#REF!</v>
      </c>
      <c r="M24" s="55" t="e">
        <f>IF(AND('Mapa final'!#REF!="Alta",'Mapa final'!#REF!="Leve"),CONCATENATE("R9C",'Mapa final'!#REF!),"")</f>
        <v>#REF!</v>
      </c>
      <c r="N24" s="55" t="e">
        <f>IF(AND('Mapa final'!#REF!="Alta",'Mapa final'!#REF!="Leve"),CONCATENATE("R9C",'Mapa final'!#REF!),"")</f>
        <v>#REF!</v>
      </c>
      <c r="O24" s="56" t="e">
        <f>IF(AND('Mapa final'!#REF!="Alta",'Mapa final'!#REF!="Leve"),CONCATENATE("R9C",'Mapa final'!#REF!),"")</f>
        <v>#REF!</v>
      </c>
      <c r="P24" s="54" t="e">
        <f>IF(AND('Mapa final'!#REF!="Alta",'Mapa final'!#REF!="Menor"),CONCATENATE("R9C",'Mapa final'!#REF!),"")</f>
        <v>#REF!</v>
      </c>
      <c r="Q24" s="55" t="e">
        <f>IF(AND('Mapa final'!#REF!="Alta",'Mapa final'!#REF!="Menor"),CONCATENATE("R9C",'Mapa final'!#REF!),"")</f>
        <v>#REF!</v>
      </c>
      <c r="R24" s="55" t="e">
        <f>IF(AND('Mapa final'!#REF!="Alta",'Mapa final'!#REF!="Menor"),CONCATENATE("R9C",'Mapa final'!#REF!),"")</f>
        <v>#REF!</v>
      </c>
      <c r="S24" s="55" t="e">
        <f>IF(AND('Mapa final'!#REF!="Alta",'Mapa final'!#REF!="Menor"),CONCATENATE("R9C",'Mapa final'!#REF!),"")</f>
        <v>#REF!</v>
      </c>
      <c r="T24" s="55" t="e">
        <f>IF(AND('Mapa final'!#REF!="Alta",'Mapa final'!#REF!="Menor"),CONCATENATE("R9C",'Mapa final'!#REF!),"")</f>
        <v>#REF!</v>
      </c>
      <c r="U24" s="56" t="e">
        <f>IF(AND('Mapa final'!#REF!="Alta",'Mapa final'!#REF!="Menor"),CONCATENATE("R9C",'Mapa final'!#REF!),"")</f>
        <v>#REF!</v>
      </c>
      <c r="V24" s="38" t="e">
        <f>IF(AND('Mapa final'!#REF!="Alta",'Mapa final'!#REF!="Moderado"),CONCATENATE("R9C",'Mapa final'!#REF!),"")</f>
        <v>#REF!</v>
      </c>
      <c r="W24" s="39" t="e">
        <f>IF(AND('Mapa final'!#REF!="Alta",'Mapa final'!#REF!="Moderado"),CONCATENATE("R9C",'Mapa final'!#REF!),"")</f>
        <v>#REF!</v>
      </c>
      <c r="X24" s="44" t="e">
        <f>IF(AND('Mapa final'!#REF!="Alta",'Mapa final'!#REF!="Moderado"),CONCATENATE("R9C",'Mapa final'!#REF!),"")</f>
        <v>#REF!</v>
      </c>
      <c r="Y24" s="44" t="e">
        <f>IF(AND('Mapa final'!#REF!="Alta",'Mapa final'!#REF!="Moderado"),CONCATENATE("R9C",'Mapa final'!#REF!),"")</f>
        <v>#REF!</v>
      </c>
      <c r="Z24" s="44" t="e">
        <f>IF(AND('Mapa final'!#REF!="Alta",'Mapa final'!#REF!="Moderado"),CONCATENATE("R9C",'Mapa final'!#REF!),"")</f>
        <v>#REF!</v>
      </c>
      <c r="AA24" s="40" t="e">
        <f>IF(AND('Mapa final'!#REF!="Alta",'Mapa final'!#REF!="Moderado"),CONCATENATE("R9C",'Mapa final'!#REF!),"")</f>
        <v>#REF!</v>
      </c>
      <c r="AB24" s="38" t="e">
        <f>IF(AND('Mapa final'!#REF!="Alta",'Mapa final'!#REF!="Mayor"),CONCATENATE("R9C",'Mapa final'!#REF!),"")</f>
        <v>#REF!</v>
      </c>
      <c r="AC24" s="39" t="e">
        <f>IF(AND('Mapa final'!#REF!="Alta",'Mapa final'!#REF!="Mayor"),CONCATENATE("R9C",'Mapa final'!#REF!),"")</f>
        <v>#REF!</v>
      </c>
      <c r="AD24" s="44" t="e">
        <f>IF(AND('Mapa final'!#REF!="Alta",'Mapa final'!#REF!="Mayor"),CONCATENATE("R9C",'Mapa final'!#REF!),"")</f>
        <v>#REF!</v>
      </c>
      <c r="AE24" s="44" t="e">
        <f>IF(AND('Mapa final'!#REF!="Alta",'Mapa final'!#REF!="Mayor"),CONCATENATE("R9C",'Mapa final'!#REF!),"")</f>
        <v>#REF!</v>
      </c>
      <c r="AF24" s="44" t="e">
        <f>IF(AND('Mapa final'!#REF!="Alta",'Mapa final'!#REF!="Mayor"),CONCATENATE("R9C",'Mapa final'!#REF!),"")</f>
        <v>#REF!</v>
      </c>
      <c r="AG24" s="40" t="e">
        <f>IF(AND('Mapa final'!#REF!="Alta",'Mapa final'!#REF!="Mayor"),CONCATENATE("R9C",'Mapa final'!#REF!),"")</f>
        <v>#REF!</v>
      </c>
      <c r="AH24" s="41" t="e">
        <f>IF(AND('Mapa final'!#REF!="Alta",'Mapa final'!#REF!="Catastrófico"),CONCATENATE("R9C",'Mapa final'!#REF!),"")</f>
        <v>#REF!</v>
      </c>
      <c r="AI24" s="42" t="e">
        <f>IF(AND('Mapa final'!#REF!="Alta",'Mapa final'!#REF!="Catastrófico"),CONCATENATE("R9C",'Mapa final'!#REF!),"")</f>
        <v>#REF!</v>
      </c>
      <c r="AJ24" s="42" t="e">
        <f>IF(AND('Mapa final'!#REF!="Alta",'Mapa final'!#REF!="Catastrófico"),CONCATENATE("R9C",'Mapa final'!#REF!),"")</f>
        <v>#REF!</v>
      </c>
      <c r="AK24" s="42" t="e">
        <f>IF(AND('Mapa final'!#REF!="Alta",'Mapa final'!#REF!="Catastrófico"),CONCATENATE("R9C",'Mapa final'!#REF!),"")</f>
        <v>#REF!</v>
      </c>
      <c r="AL24" s="42" t="e">
        <f>IF(AND('Mapa final'!#REF!="Alta",'Mapa final'!#REF!="Catastrófico"),CONCATENATE("R9C",'Mapa final'!#REF!),"")</f>
        <v>#REF!</v>
      </c>
      <c r="AM24" s="43" t="e">
        <f>IF(AND('Mapa final'!#REF!="Alta",'Mapa final'!#REF!="Catastrófico"),CONCATENATE("R9C",'Mapa final'!#REF!),"")</f>
        <v>#REF!</v>
      </c>
      <c r="AN24" s="70"/>
      <c r="AO24" s="357"/>
      <c r="AP24" s="358"/>
      <c r="AQ24" s="358"/>
      <c r="AR24" s="358"/>
      <c r="AS24" s="358"/>
      <c r="AT24" s="359"/>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06"/>
      <c r="C25" s="306"/>
      <c r="D25" s="307"/>
      <c r="E25" s="350"/>
      <c r="F25" s="351"/>
      <c r="G25" s="351"/>
      <c r="H25" s="351"/>
      <c r="I25" s="351"/>
      <c r="J25" s="57" t="e">
        <f>IF(AND('Mapa final'!#REF!="Alta",'Mapa final'!#REF!="Leve"),CONCATENATE("R10C",'Mapa final'!#REF!),"")</f>
        <v>#REF!</v>
      </c>
      <c r="K25" s="58" t="e">
        <f>IF(AND('Mapa final'!#REF!="Alta",'Mapa final'!#REF!="Leve"),CONCATENATE("R10C",'Mapa final'!#REF!),"")</f>
        <v>#REF!</v>
      </c>
      <c r="L25" s="58" t="e">
        <f>IF(AND('Mapa final'!#REF!="Alta",'Mapa final'!#REF!="Leve"),CONCATENATE("R10C",'Mapa final'!#REF!),"")</f>
        <v>#REF!</v>
      </c>
      <c r="M25" s="58" t="e">
        <f>IF(AND('Mapa final'!#REF!="Alta",'Mapa final'!#REF!="Leve"),CONCATENATE("R10C",'Mapa final'!#REF!),"")</f>
        <v>#REF!</v>
      </c>
      <c r="N25" s="58" t="e">
        <f>IF(AND('Mapa final'!#REF!="Alta",'Mapa final'!#REF!="Leve"),CONCATENATE("R10C",'Mapa final'!#REF!),"")</f>
        <v>#REF!</v>
      </c>
      <c r="O25" s="59" t="e">
        <f>IF(AND('Mapa final'!#REF!="Alta",'Mapa final'!#REF!="Leve"),CONCATENATE("R10C",'Mapa final'!#REF!),"")</f>
        <v>#REF!</v>
      </c>
      <c r="P25" s="57" t="e">
        <f>IF(AND('Mapa final'!#REF!="Alta",'Mapa final'!#REF!="Menor"),CONCATENATE("R10C",'Mapa final'!#REF!),"")</f>
        <v>#REF!</v>
      </c>
      <c r="Q25" s="58" t="e">
        <f>IF(AND('Mapa final'!#REF!="Alta",'Mapa final'!#REF!="Menor"),CONCATENATE("R10C",'Mapa final'!#REF!),"")</f>
        <v>#REF!</v>
      </c>
      <c r="R25" s="58" t="e">
        <f>IF(AND('Mapa final'!#REF!="Alta",'Mapa final'!#REF!="Menor"),CONCATENATE("R10C",'Mapa final'!#REF!),"")</f>
        <v>#REF!</v>
      </c>
      <c r="S25" s="58" t="e">
        <f>IF(AND('Mapa final'!#REF!="Alta",'Mapa final'!#REF!="Menor"),CONCATENATE("R10C",'Mapa final'!#REF!),"")</f>
        <v>#REF!</v>
      </c>
      <c r="T25" s="58" t="e">
        <f>IF(AND('Mapa final'!#REF!="Alta",'Mapa final'!#REF!="Menor"),CONCATENATE("R10C",'Mapa final'!#REF!),"")</f>
        <v>#REF!</v>
      </c>
      <c r="U25" s="59" t="e">
        <f>IF(AND('Mapa final'!#REF!="Alta",'Mapa final'!#REF!="Menor"),CONCATENATE("R10C",'Mapa final'!#REF!),"")</f>
        <v>#REF!</v>
      </c>
      <c r="V25" s="45" t="e">
        <f>IF(AND('Mapa final'!#REF!="Alta",'Mapa final'!#REF!="Moderado"),CONCATENATE("R10C",'Mapa final'!#REF!),"")</f>
        <v>#REF!</v>
      </c>
      <c r="W25" s="46" t="e">
        <f>IF(AND('Mapa final'!#REF!="Alta",'Mapa final'!#REF!="Moderado"),CONCATENATE("R10C",'Mapa final'!#REF!),"")</f>
        <v>#REF!</v>
      </c>
      <c r="X25" s="46" t="e">
        <f>IF(AND('Mapa final'!#REF!="Alta",'Mapa final'!#REF!="Moderado"),CONCATENATE("R10C",'Mapa final'!#REF!),"")</f>
        <v>#REF!</v>
      </c>
      <c r="Y25" s="46" t="e">
        <f>IF(AND('Mapa final'!#REF!="Alta",'Mapa final'!#REF!="Moderado"),CONCATENATE("R10C",'Mapa final'!#REF!),"")</f>
        <v>#REF!</v>
      </c>
      <c r="Z25" s="46" t="e">
        <f>IF(AND('Mapa final'!#REF!="Alta",'Mapa final'!#REF!="Moderado"),CONCATENATE("R10C",'Mapa final'!#REF!),"")</f>
        <v>#REF!</v>
      </c>
      <c r="AA25" s="47" t="e">
        <f>IF(AND('Mapa final'!#REF!="Alta",'Mapa final'!#REF!="Moderado"),CONCATENATE("R10C",'Mapa final'!#REF!),"")</f>
        <v>#REF!</v>
      </c>
      <c r="AB25" s="45" t="e">
        <f>IF(AND('Mapa final'!#REF!="Alta",'Mapa final'!#REF!="Mayor"),CONCATENATE("R10C",'Mapa final'!#REF!),"")</f>
        <v>#REF!</v>
      </c>
      <c r="AC25" s="46" t="e">
        <f>IF(AND('Mapa final'!#REF!="Alta",'Mapa final'!#REF!="Mayor"),CONCATENATE("R10C",'Mapa final'!#REF!),"")</f>
        <v>#REF!</v>
      </c>
      <c r="AD25" s="46" t="e">
        <f>IF(AND('Mapa final'!#REF!="Alta",'Mapa final'!#REF!="Mayor"),CONCATENATE("R10C",'Mapa final'!#REF!),"")</f>
        <v>#REF!</v>
      </c>
      <c r="AE25" s="46" t="e">
        <f>IF(AND('Mapa final'!#REF!="Alta",'Mapa final'!#REF!="Mayor"),CONCATENATE("R10C",'Mapa final'!#REF!),"")</f>
        <v>#REF!</v>
      </c>
      <c r="AF25" s="46" t="e">
        <f>IF(AND('Mapa final'!#REF!="Alta",'Mapa final'!#REF!="Mayor"),CONCATENATE("R10C",'Mapa final'!#REF!),"")</f>
        <v>#REF!</v>
      </c>
      <c r="AG25" s="47" t="e">
        <f>IF(AND('Mapa final'!#REF!="Alta",'Mapa final'!#REF!="Mayor"),CONCATENATE("R10C",'Mapa final'!#REF!),"")</f>
        <v>#REF!</v>
      </c>
      <c r="AH25" s="48" t="e">
        <f>IF(AND('Mapa final'!#REF!="Alta",'Mapa final'!#REF!="Catastrófico"),CONCATENATE("R10C",'Mapa final'!#REF!),"")</f>
        <v>#REF!</v>
      </c>
      <c r="AI25" s="49" t="e">
        <f>IF(AND('Mapa final'!#REF!="Alta",'Mapa final'!#REF!="Catastrófico"),CONCATENATE("R10C",'Mapa final'!#REF!),"")</f>
        <v>#REF!</v>
      </c>
      <c r="AJ25" s="49" t="e">
        <f>IF(AND('Mapa final'!#REF!="Alta",'Mapa final'!#REF!="Catastrófico"),CONCATENATE("R10C",'Mapa final'!#REF!),"")</f>
        <v>#REF!</v>
      </c>
      <c r="AK25" s="49" t="e">
        <f>IF(AND('Mapa final'!#REF!="Alta",'Mapa final'!#REF!="Catastrófico"),CONCATENATE("R10C",'Mapa final'!#REF!),"")</f>
        <v>#REF!</v>
      </c>
      <c r="AL25" s="49" t="e">
        <f>IF(AND('Mapa final'!#REF!="Alta",'Mapa final'!#REF!="Catastrófico"),CONCATENATE("R10C",'Mapa final'!#REF!),"")</f>
        <v>#REF!</v>
      </c>
      <c r="AM25" s="50" t="e">
        <f>IF(AND('Mapa final'!#REF!="Alta",'Mapa final'!#REF!="Catastrófico"),CONCATENATE("R10C",'Mapa final'!#REF!),"")</f>
        <v>#REF!</v>
      </c>
      <c r="AN25" s="70"/>
      <c r="AO25" s="360"/>
      <c r="AP25" s="361"/>
      <c r="AQ25" s="361"/>
      <c r="AR25" s="361"/>
      <c r="AS25" s="361"/>
      <c r="AT25" s="362"/>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06"/>
      <c r="C26" s="306"/>
      <c r="D26" s="307"/>
      <c r="E26" s="344" t="s">
        <v>113</v>
      </c>
      <c r="F26" s="345"/>
      <c r="G26" s="345"/>
      <c r="H26" s="345"/>
      <c r="I26" s="346"/>
      <c r="J26" s="51" t="str">
        <f ca="1">IF(AND('Mapa final'!$AA$9="Media",'Mapa final'!$AC$9="Leve"),CONCATENATE("R1C",'Mapa final'!$Q$9),"")</f>
        <v/>
      </c>
      <c r="K26" s="52" t="str">
        <f ca="1">IF(AND('Mapa final'!$AA$10="Media",'Mapa final'!$AC$10="Leve"),CONCATENATE("R1C",'Mapa final'!$Q$10),"")</f>
        <v/>
      </c>
      <c r="L26" s="52" t="str">
        <f ca="1">IF(AND('Mapa final'!$AA$11="Media",'Mapa final'!$AC$11="Leve"),CONCATENATE("R1C",'Mapa final'!$Q$11),"")</f>
        <v/>
      </c>
      <c r="M26" s="52" t="str">
        <f ca="1">IF(AND('Mapa final'!$AA$12="Media",'Mapa final'!$AC$12="Leve"),CONCATENATE("R1C",'Mapa final'!$Q$12),"")</f>
        <v/>
      </c>
      <c r="N26" s="52" t="str">
        <f ca="1">IF(AND('Mapa final'!$AA$13="Media",'Mapa final'!$AC$13="Leve"),CONCATENATE("R1C",'Mapa final'!$Q$13),"")</f>
        <v/>
      </c>
      <c r="O26" s="53" t="str">
        <f>IF(AND('Mapa final'!$AA$14="Media",'Mapa final'!$AC$14="Leve"),CONCATENATE("R1C",'Mapa final'!$Q$14),"")</f>
        <v/>
      </c>
      <c r="P26" s="51" t="str">
        <f ca="1">IF(AND('Mapa final'!$AA$9="Media",'Mapa final'!$AC$9="Menor"),CONCATENATE("R1C",'Mapa final'!$Q$9),"")</f>
        <v/>
      </c>
      <c r="Q26" s="52" t="str">
        <f ca="1">IF(AND('Mapa final'!$AA$10="Media",'Mapa final'!$AC$10="Menor"),CONCATENATE("R1C",'Mapa final'!$Q$10),"")</f>
        <v/>
      </c>
      <c r="R26" s="52" t="str">
        <f ca="1">IF(AND('Mapa final'!$AA$11="Media",'Mapa final'!$AC$11="Menor"),CONCATENATE("R1C",'Mapa final'!$Q$11),"")</f>
        <v/>
      </c>
      <c r="S26" s="52" t="str">
        <f ca="1">IF(AND('Mapa final'!$AA$12="Media",'Mapa final'!$AC$12="Menor"),CONCATENATE("R1C",'Mapa final'!$Q$12),"")</f>
        <v/>
      </c>
      <c r="T26" s="52" t="str">
        <f ca="1">IF(AND('Mapa final'!$AA$13="Media",'Mapa final'!$AC$13="Menor"),CONCATENATE("R1C",'Mapa final'!$Q$13),"")</f>
        <v/>
      </c>
      <c r="U26" s="53" t="str">
        <f>IF(AND('Mapa final'!$AA$14="Media",'Mapa final'!$AC$14="Menor"),CONCATENATE("R1C",'Mapa final'!$Q$14),"")</f>
        <v/>
      </c>
      <c r="V26" s="51" t="str">
        <f ca="1">IF(AND('Mapa final'!$AA$9="Media",'Mapa final'!$AC$9="Moderado"),CONCATENATE("R1C",'Mapa final'!$Q$9),"")</f>
        <v/>
      </c>
      <c r="W26" s="52" t="str">
        <f ca="1">IF(AND('Mapa final'!$AA$10="Media",'Mapa final'!$AC$10="Moderado"),CONCATENATE("R1C",'Mapa final'!$Q$10),"")</f>
        <v/>
      </c>
      <c r="X26" s="52" t="str">
        <f ca="1">IF(AND('Mapa final'!$AA$11="Media",'Mapa final'!$AC$11="Moderado"),CONCATENATE("R1C",'Mapa final'!$Q$11),"")</f>
        <v/>
      </c>
      <c r="Y26" s="52" t="str">
        <f ca="1">IF(AND('Mapa final'!$AA$12="Media",'Mapa final'!$AC$12="Moderado"),CONCATENATE("R1C",'Mapa final'!$Q$12),"")</f>
        <v/>
      </c>
      <c r="Z26" s="52" t="str">
        <f ca="1">IF(AND('Mapa final'!$AA$13="Media",'Mapa final'!$AC$13="Moderado"),CONCATENATE("R1C",'Mapa final'!$Q$13),"")</f>
        <v/>
      </c>
      <c r="AA26" s="53" t="str">
        <f>IF(AND('Mapa final'!$AA$14="Media",'Mapa final'!$AC$14="Moderado"),CONCATENATE("R1C",'Mapa final'!$Q$14),"")</f>
        <v/>
      </c>
      <c r="AB26" s="32" t="str">
        <f ca="1">IF(AND('Mapa final'!$AA$9="Media",'Mapa final'!$AC$9="Mayor"),CONCATENATE("R1C",'Mapa final'!$Q$9),"")</f>
        <v/>
      </c>
      <c r="AC26" s="33" t="str">
        <f ca="1">IF(AND('Mapa final'!$AA$10="Media",'Mapa final'!$AC$10="Mayor"),CONCATENATE("R1C",'Mapa final'!$Q$10),"")</f>
        <v>R1C2</v>
      </c>
      <c r="AD26" s="33" t="str">
        <f ca="1">IF(AND('Mapa final'!$AA$11="Media",'Mapa final'!$AC$11="Mayor"),CONCATENATE("R1C",'Mapa final'!$Q$11),"")</f>
        <v/>
      </c>
      <c r="AE26" s="33" t="str">
        <f ca="1">IF(AND('Mapa final'!$AA$12="Media",'Mapa final'!$AC$12="Mayor"),CONCATENATE("R1C",'Mapa final'!$Q$12),"")</f>
        <v/>
      </c>
      <c r="AF26" s="33" t="str">
        <f ca="1">IF(AND('Mapa final'!$AA$13="Media",'Mapa final'!$AC$13="Mayor"),CONCATENATE("R1C",'Mapa final'!$Q$13),"")</f>
        <v/>
      </c>
      <c r="AG26" s="34" t="str">
        <f>IF(AND('Mapa final'!$AA$14="Media",'Mapa final'!$AC$14="Mayor"),CONCATENATE("R1C",'Mapa final'!$Q$14),"")</f>
        <v/>
      </c>
      <c r="AH26" s="35" t="str">
        <f ca="1">IF(AND('Mapa final'!$AA$9="Media",'Mapa final'!$AC$9="Catastrófico"),CONCATENATE("R1C",'Mapa final'!$Q$9),"")</f>
        <v/>
      </c>
      <c r="AI26" s="36" t="str">
        <f ca="1">IF(AND('Mapa final'!$AA$10="Media",'Mapa final'!$AC$10="Catastrófico"),CONCATENATE("R1C",'Mapa final'!$Q$10),"")</f>
        <v/>
      </c>
      <c r="AJ26" s="36" t="str">
        <f ca="1">IF(AND('Mapa final'!$AA$11="Media",'Mapa final'!$AC$11="Catastrófico"),CONCATENATE("R1C",'Mapa final'!$Q$11),"")</f>
        <v/>
      </c>
      <c r="AK26" s="36" t="str">
        <f ca="1">IF(AND('Mapa final'!$AA$12="Media",'Mapa final'!$AC$12="Catastrófico"),CONCATENATE("R1C",'Mapa final'!$Q$12),"")</f>
        <v/>
      </c>
      <c r="AL26" s="36" t="str">
        <f ca="1">IF(AND('Mapa final'!$AA$13="Media",'Mapa final'!$AC$13="Catastrófico"),CONCATENATE("R1C",'Mapa final'!$Q$13),"")</f>
        <v/>
      </c>
      <c r="AM26" s="37" t="str">
        <f>IF(AND('Mapa final'!$AA$14="Media",'Mapa final'!$AC$14="Catastrófico"),CONCATENATE("R1C",'Mapa final'!$Q$14),"")</f>
        <v/>
      </c>
      <c r="AN26" s="70"/>
      <c r="AO26" s="385" t="s">
        <v>77</v>
      </c>
      <c r="AP26" s="386"/>
      <c r="AQ26" s="386"/>
      <c r="AR26" s="386"/>
      <c r="AS26" s="386"/>
      <c r="AT26" s="387"/>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06"/>
      <c r="C27" s="306"/>
      <c r="D27" s="307"/>
      <c r="E27" s="363"/>
      <c r="F27" s="364"/>
      <c r="G27" s="364"/>
      <c r="H27" s="364"/>
      <c r="I27" s="349"/>
      <c r="J27" s="54" t="e">
        <f>IF(AND('Mapa final'!#REF!="Media",'Mapa final'!#REF!="Leve"),CONCATENATE("R2C",'Mapa final'!#REF!),"")</f>
        <v>#REF!</v>
      </c>
      <c r="K27" s="55" t="e">
        <f>IF(AND('Mapa final'!#REF!="Media",'Mapa final'!#REF!="Leve"),CONCATENATE("R2C",'Mapa final'!#REF!),"")</f>
        <v>#REF!</v>
      </c>
      <c r="L27" s="55" t="e">
        <f>IF(AND('Mapa final'!#REF!="Media",'Mapa final'!#REF!="Leve"),CONCATENATE("R2C",'Mapa final'!#REF!),"")</f>
        <v>#REF!</v>
      </c>
      <c r="M27" s="55" t="e">
        <f>IF(AND('Mapa final'!#REF!="Media",'Mapa final'!#REF!="Leve"),CONCATENATE("R2C",'Mapa final'!#REF!),"")</f>
        <v>#REF!</v>
      </c>
      <c r="N27" s="55" t="e">
        <f>IF(AND('Mapa final'!#REF!="Media",'Mapa final'!#REF!="Leve"),CONCATENATE("R2C",'Mapa final'!#REF!),"")</f>
        <v>#REF!</v>
      </c>
      <c r="O27" s="56" t="e">
        <f>IF(AND('Mapa final'!#REF!="Media",'Mapa final'!#REF!="Leve"),CONCATENATE("R2C",'Mapa final'!#REF!),"")</f>
        <v>#REF!</v>
      </c>
      <c r="P27" s="54" t="e">
        <f>IF(AND('Mapa final'!#REF!="Media",'Mapa final'!#REF!="Menor"),CONCATENATE("R2C",'Mapa final'!#REF!),"")</f>
        <v>#REF!</v>
      </c>
      <c r="Q27" s="55" t="e">
        <f>IF(AND('Mapa final'!#REF!="Media",'Mapa final'!#REF!="Menor"),CONCATENATE("R2C",'Mapa final'!#REF!),"")</f>
        <v>#REF!</v>
      </c>
      <c r="R27" s="55" t="e">
        <f>IF(AND('Mapa final'!#REF!="Media",'Mapa final'!#REF!="Menor"),CONCATENATE("R2C",'Mapa final'!#REF!),"")</f>
        <v>#REF!</v>
      </c>
      <c r="S27" s="55" t="e">
        <f>IF(AND('Mapa final'!#REF!="Media",'Mapa final'!#REF!="Menor"),CONCATENATE("R2C",'Mapa final'!#REF!),"")</f>
        <v>#REF!</v>
      </c>
      <c r="T27" s="55" t="e">
        <f>IF(AND('Mapa final'!#REF!="Media",'Mapa final'!#REF!="Menor"),CONCATENATE("R2C",'Mapa final'!#REF!),"")</f>
        <v>#REF!</v>
      </c>
      <c r="U27" s="56" t="e">
        <f>IF(AND('Mapa final'!#REF!="Media",'Mapa final'!#REF!="Menor"),CONCATENATE("R2C",'Mapa final'!#REF!),"")</f>
        <v>#REF!</v>
      </c>
      <c r="V27" s="54" t="e">
        <f>IF(AND('Mapa final'!#REF!="Media",'Mapa final'!#REF!="Moderado"),CONCATENATE("R2C",'Mapa final'!#REF!),"")</f>
        <v>#REF!</v>
      </c>
      <c r="W27" s="55" t="e">
        <f>IF(AND('Mapa final'!#REF!="Media",'Mapa final'!#REF!="Moderado"),CONCATENATE("R2C",'Mapa final'!#REF!),"")</f>
        <v>#REF!</v>
      </c>
      <c r="X27" s="55" t="e">
        <f>IF(AND('Mapa final'!#REF!="Media",'Mapa final'!#REF!="Moderado"),CONCATENATE("R2C",'Mapa final'!#REF!),"")</f>
        <v>#REF!</v>
      </c>
      <c r="Y27" s="55" t="e">
        <f>IF(AND('Mapa final'!#REF!="Media",'Mapa final'!#REF!="Moderado"),CONCATENATE("R2C",'Mapa final'!#REF!),"")</f>
        <v>#REF!</v>
      </c>
      <c r="Z27" s="55" t="e">
        <f>IF(AND('Mapa final'!#REF!="Media",'Mapa final'!#REF!="Moderado"),CONCATENATE("R2C",'Mapa final'!#REF!),"")</f>
        <v>#REF!</v>
      </c>
      <c r="AA27" s="56" t="e">
        <f>IF(AND('Mapa final'!#REF!="Media",'Mapa final'!#REF!="Moderado"),CONCATENATE("R2C",'Mapa final'!#REF!),"")</f>
        <v>#REF!</v>
      </c>
      <c r="AB27" s="38" t="e">
        <f>IF(AND('Mapa final'!#REF!="Media",'Mapa final'!#REF!="Mayor"),CONCATENATE("R2C",'Mapa final'!#REF!),"")</f>
        <v>#REF!</v>
      </c>
      <c r="AC27" s="39" t="e">
        <f>IF(AND('Mapa final'!#REF!="Media",'Mapa final'!#REF!="Mayor"),CONCATENATE("R2C",'Mapa final'!#REF!),"")</f>
        <v>#REF!</v>
      </c>
      <c r="AD27" s="39" t="e">
        <f>IF(AND('Mapa final'!#REF!="Media",'Mapa final'!#REF!="Mayor"),CONCATENATE("R2C",'Mapa final'!#REF!),"")</f>
        <v>#REF!</v>
      </c>
      <c r="AE27" s="39" t="e">
        <f>IF(AND('Mapa final'!#REF!="Media",'Mapa final'!#REF!="Mayor"),CONCATENATE("R2C",'Mapa final'!#REF!),"")</f>
        <v>#REF!</v>
      </c>
      <c r="AF27" s="39" t="e">
        <f>IF(AND('Mapa final'!#REF!="Media",'Mapa final'!#REF!="Mayor"),CONCATENATE("R2C",'Mapa final'!#REF!),"")</f>
        <v>#REF!</v>
      </c>
      <c r="AG27" s="40" t="e">
        <f>IF(AND('Mapa final'!#REF!="Media",'Mapa final'!#REF!="Mayor"),CONCATENATE("R2C",'Mapa final'!#REF!),"")</f>
        <v>#REF!</v>
      </c>
      <c r="AH27" s="41" t="e">
        <f>IF(AND('Mapa final'!#REF!="Media",'Mapa final'!#REF!="Catastrófico"),CONCATENATE("R2C",'Mapa final'!#REF!),"")</f>
        <v>#REF!</v>
      </c>
      <c r="AI27" s="42" t="e">
        <f>IF(AND('Mapa final'!#REF!="Media",'Mapa final'!#REF!="Catastrófico"),CONCATENATE("R2C",'Mapa final'!#REF!),"")</f>
        <v>#REF!</v>
      </c>
      <c r="AJ27" s="42" t="e">
        <f>IF(AND('Mapa final'!#REF!="Media",'Mapa final'!#REF!="Catastrófico"),CONCATENATE("R2C",'Mapa final'!#REF!),"")</f>
        <v>#REF!</v>
      </c>
      <c r="AK27" s="42" t="e">
        <f>IF(AND('Mapa final'!#REF!="Media",'Mapa final'!#REF!="Catastrófico"),CONCATENATE("R2C",'Mapa final'!#REF!),"")</f>
        <v>#REF!</v>
      </c>
      <c r="AL27" s="42" t="e">
        <f>IF(AND('Mapa final'!#REF!="Media",'Mapa final'!#REF!="Catastrófico"),CONCATENATE("R2C",'Mapa final'!#REF!),"")</f>
        <v>#REF!</v>
      </c>
      <c r="AM27" s="43" t="e">
        <f>IF(AND('Mapa final'!#REF!="Media",'Mapa final'!#REF!="Catastrófico"),CONCATENATE("R2C",'Mapa final'!#REF!),"")</f>
        <v>#REF!</v>
      </c>
      <c r="AN27" s="70"/>
      <c r="AO27" s="388"/>
      <c r="AP27" s="389"/>
      <c r="AQ27" s="389"/>
      <c r="AR27" s="389"/>
      <c r="AS27" s="389"/>
      <c r="AT27" s="39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06"/>
      <c r="C28" s="306"/>
      <c r="D28" s="307"/>
      <c r="E28" s="347"/>
      <c r="F28" s="348"/>
      <c r="G28" s="348"/>
      <c r="H28" s="348"/>
      <c r="I28" s="349"/>
      <c r="J28" s="54" t="e">
        <f>IF(AND('Mapa final'!#REF!="Media",'Mapa final'!#REF!="Leve"),CONCATENATE("R3C",'Mapa final'!#REF!),"")</f>
        <v>#REF!</v>
      </c>
      <c r="K28" s="55" t="e">
        <f>IF(AND('Mapa final'!#REF!="Media",'Mapa final'!#REF!="Leve"),CONCATENATE("R3C",'Mapa final'!#REF!),"")</f>
        <v>#REF!</v>
      </c>
      <c r="L28" s="55" t="e">
        <f>IF(AND('Mapa final'!#REF!="Media",'Mapa final'!#REF!="Leve"),CONCATENATE("R3C",'Mapa final'!#REF!),"")</f>
        <v>#REF!</v>
      </c>
      <c r="M28" s="55" t="e">
        <f>IF(AND('Mapa final'!#REF!="Media",'Mapa final'!#REF!="Leve"),CONCATENATE("R3C",'Mapa final'!#REF!),"")</f>
        <v>#REF!</v>
      </c>
      <c r="N28" s="55" t="e">
        <f>IF(AND('Mapa final'!#REF!="Media",'Mapa final'!#REF!="Leve"),CONCATENATE("R3C",'Mapa final'!#REF!),"")</f>
        <v>#REF!</v>
      </c>
      <c r="O28" s="56" t="e">
        <f>IF(AND('Mapa final'!#REF!="Media",'Mapa final'!#REF!="Leve"),CONCATENATE("R3C",'Mapa final'!#REF!),"")</f>
        <v>#REF!</v>
      </c>
      <c r="P28" s="54" t="e">
        <f>IF(AND('Mapa final'!#REF!="Media",'Mapa final'!#REF!="Menor"),CONCATENATE("R3C",'Mapa final'!#REF!),"")</f>
        <v>#REF!</v>
      </c>
      <c r="Q28" s="55" t="e">
        <f>IF(AND('Mapa final'!#REF!="Media",'Mapa final'!#REF!="Menor"),CONCATENATE("R3C",'Mapa final'!#REF!),"")</f>
        <v>#REF!</v>
      </c>
      <c r="R28" s="55" t="e">
        <f>IF(AND('Mapa final'!#REF!="Media",'Mapa final'!#REF!="Menor"),CONCATENATE("R3C",'Mapa final'!#REF!),"")</f>
        <v>#REF!</v>
      </c>
      <c r="S28" s="55" t="e">
        <f>IF(AND('Mapa final'!#REF!="Media",'Mapa final'!#REF!="Menor"),CONCATENATE("R3C",'Mapa final'!#REF!),"")</f>
        <v>#REF!</v>
      </c>
      <c r="T28" s="55" t="e">
        <f>IF(AND('Mapa final'!#REF!="Media",'Mapa final'!#REF!="Menor"),CONCATENATE("R3C",'Mapa final'!#REF!),"")</f>
        <v>#REF!</v>
      </c>
      <c r="U28" s="56" t="e">
        <f>IF(AND('Mapa final'!#REF!="Media",'Mapa final'!#REF!="Menor"),CONCATENATE("R3C",'Mapa final'!#REF!),"")</f>
        <v>#REF!</v>
      </c>
      <c r="V28" s="54" t="e">
        <f>IF(AND('Mapa final'!#REF!="Media",'Mapa final'!#REF!="Moderado"),CONCATENATE("R3C",'Mapa final'!#REF!),"")</f>
        <v>#REF!</v>
      </c>
      <c r="W28" s="55" t="e">
        <f>IF(AND('Mapa final'!#REF!="Media",'Mapa final'!#REF!="Moderado"),CONCATENATE("R3C",'Mapa final'!#REF!),"")</f>
        <v>#REF!</v>
      </c>
      <c r="X28" s="55" t="e">
        <f>IF(AND('Mapa final'!#REF!="Media",'Mapa final'!#REF!="Moderado"),CONCATENATE("R3C",'Mapa final'!#REF!),"")</f>
        <v>#REF!</v>
      </c>
      <c r="Y28" s="55" t="e">
        <f>IF(AND('Mapa final'!#REF!="Media",'Mapa final'!#REF!="Moderado"),CONCATENATE("R3C",'Mapa final'!#REF!),"")</f>
        <v>#REF!</v>
      </c>
      <c r="Z28" s="55" t="e">
        <f>IF(AND('Mapa final'!#REF!="Media",'Mapa final'!#REF!="Moderado"),CONCATENATE("R3C",'Mapa final'!#REF!),"")</f>
        <v>#REF!</v>
      </c>
      <c r="AA28" s="56" t="e">
        <f>IF(AND('Mapa final'!#REF!="Media",'Mapa final'!#REF!="Moderado"),CONCATENATE("R3C",'Mapa final'!#REF!),"")</f>
        <v>#REF!</v>
      </c>
      <c r="AB28" s="38" t="e">
        <f>IF(AND('Mapa final'!#REF!="Media",'Mapa final'!#REF!="Mayor"),CONCATENATE("R3C",'Mapa final'!#REF!),"")</f>
        <v>#REF!</v>
      </c>
      <c r="AC28" s="39" t="e">
        <f>IF(AND('Mapa final'!#REF!="Media",'Mapa final'!#REF!="Mayor"),CONCATENATE("R3C",'Mapa final'!#REF!),"")</f>
        <v>#REF!</v>
      </c>
      <c r="AD28" s="39" t="e">
        <f>IF(AND('Mapa final'!#REF!="Media",'Mapa final'!#REF!="Mayor"),CONCATENATE("R3C",'Mapa final'!#REF!),"")</f>
        <v>#REF!</v>
      </c>
      <c r="AE28" s="39" t="e">
        <f>IF(AND('Mapa final'!#REF!="Media",'Mapa final'!#REF!="Mayor"),CONCATENATE("R3C",'Mapa final'!#REF!),"")</f>
        <v>#REF!</v>
      </c>
      <c r="AF28" s="39" t="e">
        <f>IF(AND('Mapa final'!#REF!="Media",'Mapa final'!#REF!="Mayor"),CONCATENATE("R3C",'Mapa final'!#REF!),"")</f>
        <v>#REF!</v>
      </c>
      <c r="AG28" s="40" t="e">
        <f>IF(AND('Mapa final'!#REF!="Media",'Mapa final'!#REF!="Mayor"),CONCATENATE("R3C",'Mapa final'!#REF!),"")</f>
        <v>#REF!</v>
      </c>
      <c r="AH28" s="41" t="e">
        <f>IF(AND('Mapa final'!#REF!="Media",'Mapa final'!#REF!="Catastrófico"),CONCATENATE("R3C",'Mapa final'!#REF!),"")</f>
        <v>#REF!</v>
      </c>
      <c r="AI28" s="42" t="e">
        <f>IF(AND('Mapa final'!#REF!="Media",'Mapa final'!#REF!="Catastrófico"),CONCATENATE("R3C",'Mapa final'!#REF!),"")</f>
        <v>#REF!</v>
      </c>
      <c r="AJ28" s="42" t="e">
        <f>IF(AND('Mapa final'!#REF!="Media",'Mapa final'!#REF!="Catastrófico"),CONCATENATE("R3C",'Mapa final'!#REF!),"")</f>
        <v>#REF!</v>
      </c>
      <c r="AK28" s="42" t="e">
        <f>IF(AND('Mapa final'!#REF!="Media",'Mapa final'!#REF!="Catastrófico"),CONCATENATE("R3C",'Mapa final'!#REF!),"")</f>
        <v>#REF!</v>
      </c>
      <c r="AL28" s="42" t="e">
        <f>IF(AND('Mapa final'!#REF!="Media",'Mapa final'!#REF!="Catastrófico"),CONCATENATE("R3C",'Mapa final'!#REF!),"")</f>
        <v>#REF!</v>
      </c>
      <c r="AM28" s="43" t="e">
        <f>IF(AND('Mapa final'!#REF!="Media",'Mapa final'!#REF!="Catastrófico"),CONCATENATE("R3C",'Mapa final'!#REF!),"")</f>
        <v>#REF!</v>
      </c>
      <c r="AN28" s="70"/>
      <c r="AO28" s="388"/>
      <c r="AP28" s="389"/>
      <c r="AQ28" s="389"/>
      <c r="AR28" s="389"/>
      <c r="AS28" s="389"/>
      <c r="AT28" s="39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06"/>
      <c r="C29" s="306"/>
      <c r="D29" s="307"/>
      <c r="E29" s="347"/>
      <c r="F29" s="348"/>
      <c r="G29" s="348"/>
      <c r="H29" s="348"/>
      <c r="I29" s="349"/>
      <c r="J29" s="54" t="e">
        <f>IF(AND('Mapa final'!#REF!="Media",'Mapa final'!#REF!="Leve"),CONCATENATE("R4C",'Mapa final'!#REF!),"")</f>
        <v>#REF!</v>
      </c>
      <c r="K29" s="55" t="e">
        <f>IF(AND('Mapa final'!#REF!="Media",'Mapa final'!#REF!="Leve"),CONCATENATE("R4C",'Mapa final'!#REF!),"")</f>
        <v>#REF!</v>
      </c>
      <c r="L29" s="55" t="e">
        <f>IF(AND('Mapa final'!#REF!="Media",'Mapa final'!#REF!="Leve"),CONCATENATE("R4C",'Mapa final'!#REF!),"")</f>
        <v>#REF!</v>
      </c>
      <c r="M29" s="55" t="e">
        <f>IF(AND('Mapa final'!#REF!="Media",'Mapa final'!#REF!="Leve"),CONCATENATE("R4C",'Mapa final'!#REF!),"")</f>
        <v>#REF!</v>
      </c>
      <c r="N29" s="55" t="e">
        <f>IF(AND('Mapa final'!#REF!="Media",'Mapa final'!#REF!="Leve"),CONCATENATE("R4C",'Mapa final'!#REF!),"")</f>
        <v>#REF!</v>
      </c>
      <c r="O29" s="56" t="e">
        <f>IF(AND('Mapa final'!#REF!="Media",'Mapa final'!#REF!="Leve"),CONCATENATE("R4C",'Mapa final'!#REF!),"")</f>
        <v>#REF!</v>
      </c>
      <c r="P29" s="54" t="e">
        <f>IF(AND('Mapa final'!#REF!="Media",'Mapa final'!#REF!="Menor"),CONCATENATE("R4C",'Mapa final'!#REF!),"")</f>
        <v>#REF!</v>
      </c>
      <c r="Q29" s="55" t="e">
        <f>IF(AND('Mapa final'!#REF!="Media",'Mapa final'!#REF!="Menor"),CONCATENATE("R4C",'Mapa final'!#REF!),"")</f>
        <v>#REF!</v>
      </c>
      <c r="R29" s="55" t="e">
        <f>IF(AND('Mapa final'!#REF!="Media",'Mapa final'!#REF!="Menor"),CONCATENATE("R4C",'Mapa final'!#REF!),"")</f>
        <v>#REF!</v>
      </c>
      <c r="S29" s="55" t="e">
        <f>IF(AND('Mapa final'!#REF!="Media",'Mapa final'!#REF!="Menor"),CONCATENATE("R4C",'Mapa final'!#REF!),"")</f>
        <v>#REF!</v>
      </c>
      <c r="T29" s="55" t="e">
        <f>IF(AND('Mapa final'!#REF!="Media",'Mapa final'!#REF!="Menor"),CONCATENATE("R4C",'Mapa final'!#REF!),"")</f>
        <v>#REF!</v>
      </c>
      <c r="U29" s="56" t="e">
        <f>IF(AND('Mapa final'!#REF!="Media",'Mapa final'!#REF!="Menor"),CONCATENATE("R4C",'Mapa final'!#REF!),"")</f>
        <v>#REF!</v>
      </c>
      <c r="V29" s="54" t="e">
        <f>IF(AND('Mapa final'!#REF!="Media",'Mapa final'!#REF!="Moderado"),CONCATENATE("R4C",'Mapa final'!#REF!),"")</f>
        <v>#REF!</v>
      </c>
      <c r="W29" s="55" t="e">
        <f>IF(AND('Mapa final'!#REF!="Media",'Mapa final'!#REF!="Moderado"),CONCATENATE("R4C",'Mapa final'!#REF!),"")</f>
        <v>#REF!</v>
      </c>
      <c r="X29" s="55" t="e">
        <f>IF(AND('Mapa final'!#REF!="Media",'Mapa final'!#REF!="Moderado"),CONCATENATE("R4C",'Mapa final'!#REF!),"")</f>
        <v>#REF!</v>
      </c>
      <c r="Y29" s="55" t="e">
        <f>IF(AND('Mapa final'!#REF!="Media",'Mapa final'!#REF!="Moderado"),CONCATENATE("R4C",'Mapa final'!#REF!),"")</f>
        <v>#REF!</v>
      </c>
      <c r="Z29" s="55" t="e">
        <f>IF(AND('Mapa final'!#REF!="Media",'Mapa final'!#REF!="Moderado"),CONCATENATE("R4C",'Mapa final'!#REF!),"")</f>
        <v>#REF!</v>
      </c>
      <c r="AA29" s="56" t="e">
        <f>IF(AND('Mapa final'!#REF!="Media",'Mapa final'!#REF!="Moderado"),CONCATENATE("R4C",'Mapa final'!#REF!),"")</f>
        <v>#REF!</v>
      </c>
      <c r="AB29" s="38" t="e">
        <f>IF(AND('Mapa final'!#REF!="Media",'Mapa final'!#REF!="Mayor"),CONCATENATE("R4C",'Mapa final'!#REF!),"")</f>
        <v>#REF!</v>
      </c>
      <c r="AC29" s="39" t="e">
        <f>IF(AND('Mapa final'!#REF!="Media",'Mapa final'!#REF!="Mayor"),CONCATENATE("R4C",'Mapa final'!#REF!),"")</f>
        <v>#REF!</v>
      </c>
      <c r="AD29" s="44" t="e">
        <f>IF(AND('Mapa final'!#REF!="Media",'Mapa final'!#REF!="Mayor"),CONCATENATE("R4C",'Mapa final'!#REF!),"")</f>
        <v>#REF!</v>
      </c>
      <c r="AE29" s="44" t="e">
        <f>IF(AND('Mapa final'!#REF!="Media",'Mapa final'!#REF!="Mayor"),CONCATENATE("R4C",'Mapa final'!#REF!),"")</f>
        <v>#REF!</v>
      </c>
      <c r="AF29" s="44" t="e">
        <f>IF(AND('Mapa final'!#REF!="Media",'Mapa final'!#REF!="Mayor"),CONCATENATE("R4C",'Mapa final'!#REF!),"")</f>
        <v>#REF!</v>
      </c>
      <c r="AG29" s="40" t="e">
        <f>IF(AND('Mapa final'!#REF!="Media",'Mapa final'!#REF!="Mayor"),CONCATENATE("R4C",'Mapa final'!#REF!),"")</f>
        <v>#REF!</v>
      </c>
      <c r="AH29" s="41" t="e">
        <f>IF(AND('Mapa final'!#REF!="Media",'Mapa final'!#REF!="Catastrófico"),CONCATENATE("R4C",'Mapa final'!#REF!),"")</f>
        <v>#REF!</v>
      </c>
      <c r="AI29" s="42" t="e">
        <f>IF(AND('Mapa final'!#REF!="Media",'Mapa final'!#REF!="Catastrófico"),CONCATENATE("R4C",'Mapa final'!#REF!),"")</f>
        <v>#REF!</v>
      </c>
      <c r="AJ29" s="42" t="e">
        <f>IF(AND('Mapa final'!#REF!="Media",'Mapa final'!#REF!="Catastrófico"),CONCATENATE("R4C",'Mapa final'!#REF!),"")</f>
        <v>#REF!</v>
      </c>
      <c r="AK29" s="42" t="e">
        <f>IF(AND('Mapa final'!#REF!="Media",'Mapa final'!#REF!="Catastrófico"),CONCATENATE("R4C",'Mapa final'!#REF!),"")</f>
        <v>#REF!</v>
      </c>
      <c r="AL29" s="42" t="e">
        <f>IF(AND('Mapa final'!#REF!="Media",'Mapa final'!#REF!="Catastrófico"),CONCATENATE("R4C",'Mapa final'!#REF!),"")</f>
        <v>#REF!</v>
      </c>
      <c r="AM29" s="43" t="e">
        <f>IF(AND('Mapa final'!#REF!="Media",'Mapa final'!#REF!="Catastrófico"),CONCATENATE("R4C",'Mapa final'!#REF!),"")</f>
        <v>#REF!</v>
      </c>
      <c r="AN29" s="70"/>
      <c r="AO29" s="388"/>
      <c r="AP29" s="389"/>
      <c r="AQ29" s="389"/>
      <c r="AR29" s="389"/>
      <c r="AS29" s="389"/>
      <c r="AT29" s="39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06"/>
      <c r="C30" s="306"/>
      <c r="D30" s="307"/>
      <c r="E30" s="347"/>
      <c r="F30" s="348"/>
      <c r="G30" s="348"/>
      <c r="H30" s="348"/>
      <c r="I30" s="349"/>
      <c r="J30" s="54" t="e">
        <f>IF(AND('Mapa final'!#REF!="Media",'Mapa final'!#REF!="Leve"),CONCATENATE("R5C",'Mapa final'!#REF!),"")</f>
        <v>#REF!</v>
      </c>
      <c r="K30" s="55" t="e">
        <f>IF(AND('Mapa final'!#REF!="Media",'Mapa final'!#REF!="Leve"),CONCATENATE("R5C",'Mapa final'!#REF!),"")</f>
        <v>#REF!</v>
      </c>
      <c r="L30" s="55" t="e">
        <f>IF(AND('Mapa final'!#REF!="Media",'Mapa final'!#REF!="Leve"),CONCATENATE("R5C",'Mapa final'!#REF!),"")</f>
        <v>#REF!</v>
      </c>
      <c r="M30" s="55" t="e">
        <f>IF(AND('Mapa final'!#REF!="Media",'Mapa final'!#REF!="Leve"),CONCATENATE("R5C",'Mapa final'!#REF!),"")</f>
        <v>#REF!</v>
      </c>
      <c r="N30" s="55" t="e">
        <f>IF(AND('Mapa final'!#REF!="Media",'Mapa final'!#REF!="Leve"),CONCATENATE("R5C",'Mapa final'!#REF!),"")</f>
        <v>#REF!</v>
      </c>
      <c r="O30" s="56" t="e">
        <f>IF(AND('Mapa final'!#REF!="Media",'Mapa final'!#REF!="Leve"),CONCATENATE("R5C",'Mapa final'!#REF!),"")</f>
        <v>#REF!</v>
      </c>
      <c r="P30" s="54" t="e">
        <f>IF(AND('Mapa final'!#REF!="Media",'Mapa final'!#REF!="Menor"),CONCATENATE("R5C",'Mapa final'!#REF!),"")</f>
        <v>#REF!</v>
      </c>
      <c r="Q30" s="55" t="e">
        <f>IF(AND('Mapa final'!#REF!="Media",'Mapa final'!#REF!="Menor"),CONCATENATE("R5C",'Mapa final'!#REF!),"")</f>
        <v>#REF!</v>
      </c>
      <c r="R30" s="55" t="e">
        <f>IF(AND('Mapa final'!#REF!="Media",'Mapa final'!#REF!="Menor"),CONCATENATE("R5C",'Mapa final'!#REF!),"")</f>
        <v>#REF!</v>
      </c>
      <c r="S30" s="55" t="e">
        <f>IF(AND('Mapa final'!#REF!="Media",'Mapa final'!#REF!="Menor"),CONCATENATE("R5C",'Mapa final'!#REF!),"")</f>
        <v>#REF!</v>
      </c>
      <c r="T30" s="55" t="e">
        <f>IF(AND('Mapa final'!#REF!="Media",'Mapa final'!#REF!="Menor"),CONCATENATE("R5C",'Mapa final'!#REF!),"")</f>
        <v>#REF!</v>
      </c>
      <c r="U30" s="56" t="e">
        <f>IF(AND('Mapa final'!#REF!="Media",'Mapa final'!#REF!="Menor"),CONCATENATE("R5C",'Mapa final'!#REF!),"")</f>
        <v>#REF!</v>
      </c>
      <c r="V30" s="54" t="e">
        <f>IF(AND('Mapa final'!#REF!="Media",'Mapa final'!#REF!="Moderado"),CONCATENATE("R5C",'Mapa final'!#REF!),"")</f>
        <v>#REF!</v>
      </c>
      <c r="W30" s="55" t="e">
        <f>IF(AND('Mapa final'!#REF!="Media",'Mapa final'!#REF!="Moderado"),CONCATENATE("R5C",'Mapa final'!#REF!),"")</f>
        <v>#REF!</v>
      </c>
      <c r="X30" s="55" t="e">
        <f>IF(AND('Mapa final'!#REF!="Media",'Mapa final'!#REF!="Moderado"),CONCATENATE("R5C",'Mapa final'!#REF!),"")</f>
        <v>#REF!</v>
      </c>
      <c r="Y30" s="55" t="e">
        <f>IF(AND('Mapa final'!#REF!="Media",'Mapa final'!#REF!="Moderado"),CONCATENATE("R5C",'Mapa final'!#REF!),"")</f>
        <v>#REF!</v>
      </c>
      <c r="Z30" s="55" t="e">
        <f>IF(AND('Mapa final'!#REF!="Media",'Mapa final'!#REF!="Moderado"),CONCATENATE("R5C",'Mapa final'!#REF!),"")</f>
        <v>#REF!</v>
      </c>
      <c r="AA30" s="56" t="e">
        <f>IF(AND('Mapa final'!#REF!="Media",'Mapa final'!#REF!="Moderado"),CONCATENATE("R5C",'Mapa final'!#REF!),"")</f>
        <v>#REF!</v>
      </c>
      <c r="AB30" s="38" t="e">
        <f>IF(AND('Mapa final'!#REF!="Media",'Mapa final'!#REF!="Mayor"),CONCATENATE("R5C",'Mapa final'!#REF!),"")</f>
        <v>#REF!</v>
      </c>
      <c r="AC30" s="39" t="e">
        <f>IF(AND('Mapa final'!#REF!="Media",'Mapa final'!#REF!="Mayor"),CONCATENATE("R5C",'Mapa final'!#REF!),"")</f>
        <v>#REF!</v>
      </c>
      <c r="AD30" s="44" t="e">
        <f>IF(AND('Mapa final'!#REF!="Media",'Mapa final'!#REF!="Mayor"),CONCATENATE("R5C",'Mapa final'!#REF!),"")</f>
        <v>#REF!</v>
      </c>
      <c r="AE30" s="44" t="e">
        <f>IF(AND('Mapa final'!#REF!="Media",'Mapa final'!#REF!="Mayor"),CONCATENATE("R5C",'Mapa final'!#REF!),"")</f>
        <v>#REF!</v>
      </c>
      <c r="AF30" s="44" t="e">
        <f>IF(AND('Mapa final'!#REF!="Media",'Mapa final'!#REF!="Mayor"),CONCATENATE("R5C",'Mapa final'!#REF!),"")</f>
        <v>#REF!</v>
      </c>
      <c r="AG30" s="40" t="e">
        <f>IF(AND('Mapa final'!#REF!="Media",'Mapa final'!#REF!="Mayor"),CONCATENATE("R5C",'Mapa final'!#REF!),"")</f>
        <v>#REF!</v>
      </c>
      <c r="AH30" s="41" t="e">
        <f>IF(AND('Mapa final'!#REF!="Media",'Mapa final'!#REF!="Catastrófico"),CONCATENATE("R5C",'Mapa final'!#REF!),"")</f>
        <v>#REF!</v>
      </c>
      <c r="AI30" s="42" t="e">
        <f>IF(AND('Mapa final'!#REF!="Media",'Mapa final'!#REF!="Catastrófico"),CONCATENATE("R5C",'Mapa final'!#REF!),"")</f>
        <v>#REF!</v>
      </c>
      <c r="AJ30" s="42" t="e">
        <f>IF(AND('Mapa final'!#REF!="Media",'Mapa final'!#REF!="Catastrófico"),CONCATENATE("R5C",'Mapa final'!#REF!),"")</f>
        <v>#REF!</v>
      </c>
      <c r="AK30" s="42" t="e">
        <f>IF(AND('Mapa final'!#REF!="Media",'Mapa final'!#REF!="Catastrófico"),CONCATENATE("R5C",'Mapa final'!#REF!),"")</f>
        <v>#REF!</v>
      </c>
      <c r="AL30" s="42" t="e">
        <f>IF(AND('Mapa final'!#REF!="Media",'Mapa final'!#REF!="Catastrófico"),CONCATENATE("R5C",'Mapa final'!#REF!),"")</f>
        <v>#REF!</v>
      </c>
      <c r="AM30" s="43" t="e">
        <f>IF(AND('Mapa final'!#REF!="Media",'Mapa final'!#REF!="Catastrófico"),CONCATENATE("R5C",'Mapa final'!#REF!),"")</f>
        <v>#REF!</v>
      </c>
      <c r="AN30" s="70"/>
      <c r="AO30" s="388"/>
      <c r="AP30" s="389"/>
      <c r="AQ30" s="389"/>
      <c r="AR30" s="389"/>
      <c r="AS30" s="389"/>
      <c r="AT30" s="39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06"/>
      <c r="C31" s="306"/>
      <c r="D31" s="307"/>
      <c r="E31" s="347"/>
      <c r="F31" s="348"/>
      <c r="G31" s="348"/>
      <c r="H31" s="348"/>
      <c r="I31" s="349"/>
      <c r="J31" s="54" t="e">
        <f>IF(AND('Mapa final'!#REF!="Media",'Mapa final'!#REF!="Leve"),CONCATENATE("R6C",'Mapa final'!#REF!),"")</f>
        <v>#REF!</v>
      </c>
      <c r="K31" s="55" t="e">
        <f>IF(AND('Mapa final'!#REF!="Media",'Mapa final'!#REF!="Leve"),CONCATENATE("R6C",'Mapa final'!#REF!),"")</f>
        <v>#REF!</v>
      </c>
      <c r="L31" s="55" t="e">
        <f>IF(AND('Mapa final'!#REF!="Media",'Mapa final'!#REF!="Leve"),CONCATENATE("R6C",'Mapa final'!#REF!),"")</f>
        <v>#REF!</v>
      </c>
      <c r="M31" s="55" t="e">
        <f>IF(AND('Mapa final'!#REF!="Media",'Mapa final'!#REF!="Leve"),CONCATENATE("R6C",'Mapa final'!#REF!),"")</f>
        <v>#REF!</v>
      </c>
      <c r="N31" s="55" t="e">
        <f>IF(AND('Mapa final'!#REF!="Media",'Mapa final'!#REF!="Leve"),CONCATENATE("R6C",'Mapa final'!#REF!),"")</f>
        <v>#REF!</v>
      </c>
      <c r="O31" s="56" t="e">
        <f>IF(AND('Mapa final'!#REF!="Media",'Mapa final'!#REF!="Leve"),CONCATENATE("R6C",'Mapa final'!#REF!),"")</f>
        <v>#REF!</v>
      </c>
      <c r="P31" s="54" t="e">
        <f>IF(AND('Mapa final'!#REF!="Media",'Mapa final'!#REF!="Menor"),CONCATENATE("R6C",'Mapa final'!#REF!),"")</f>
        <v>#REF!</v>
      </c>
      <c r="Q31" s="55" t="e">
        <f>IF(AND('Mapa final'!#REF!="Media",'Mapa final'!#REF!="Menor"),CONCATENATE("R6C",'Mapa final'!#REF!),"")</f>
        <v>#REF!</v>
      </c>
      <c r="R31" s="55" t="e">
        <f>IF(AND('Mapa final'!#REF!="Media",'Mapa final'!#REF!="Menor"),CONCATENATE("R6C",'Mapa final'!#REF!),"")</f>
        <v>#REF!</v>
      </c>
      <c r="S31" s="55" t="e">
        <f>IF(AND('Mapa final'!#REF!="Media",'Mapa final'!#REF!="Menor"),CONCATENATE("R6C",'Mapa final'!#REF!),"")</f>
        <v>#REF!</v>
      </c>
      <c r="T31" s="55" t="e">
        <f>IF(AND('Mapa final'!#REF!="Media",'Mapa final'!#REF!="Menor"),CONCATENATE("R6C",'Mapa final'!#REF!),"")</f>
        <v>#REF!</v>
      </c>
      <c r="U31" s="56" t="e">
        <f>IF(AND('Mapa final'!#REF!="Media",'Mapa final'!#REF!="Menor"),CONCATENATE("R6C",'Mapa final'!#REF!),"")</f>
        <v>#REF!</v>
      </c>
      <c r="V31" s="54" t="e">
        <f>IF(AND('Mapa final'!#REF!="Media",'Mapa final'!#REF!="Moderado"),CONCATENATE("R6C",'Mapa final'!#REF!),"")</f>
        <v>#REF!</v>
      </c>
      <c r="W31" s="55" t="e">
        <f>IF(AND('Mapa final'!#REF!="Media",'Mapa final'!#REF!="Moderado"),CONCATENATE("R6C",'Mapa final'!#REF!),"")</f>
        <v>#REF!</v>
      </c>
      <c r="X31" s="55" t="e">
        <f>IF(AND('Mapa final'!#REF!="Media",'Mapa final'!#REF!="Moderado"),CONCATENATE("R6C",'Mapa final'!#REF!),"")</f>
        <v>#REF!</v>
      </c>
      <c r="Y31" s="55" t="e">
        <f>IF(AND('Mapa final'!#REF!="Media",'Mapa final'!#REF!="Moderado"),CONCATENATE("R6C",'Mapa final'!#REF!),"")</f>
        <v>#REF!</v>
      </c>
      <c r="Z31" s="55" t="e">
        <f>IF(AND('Mapa final'!#REF!="Media",'Mapa final'!#REF!="Moderado"),CONCATENATE("R6C",'Mapa final'!#REF!),"")</f>
        <v>#REF!</v>
      </c>
      <c r="AA31" s="56" t="e">
        <f>IF(AND('Mapa final'!#REF!="Media",'Mapa final'!#REF!="Moderado"),CONCATENATE("R6C",'Mapa final'!#REF!),"")</f>
        <v>#REF!</v>
      </c>
      <c r="AB31" s="38" t="e">
        <f>IF(AND('Mapa final'!#REF!="Media",'Mapa final'!#REF!="Mayor"),CONCATENATE("R6C",'Mapa final'!#REF!),"")</f>
        <v>#REF!</v>
      </c>
      <c r="AC31" s="39" t="e">
        <f>IF(AND('Mapa final'!#REF!="Media",'Mapa final'!#REF!="Mayor"),CONCATENATE("R6C",'Mapa final'!#REF!),"")</f>
        <v>#REF!</v>
      </c>
      <c r="AD31" s="44" t="e">
        <f>IF(AND('Mapa final'!#REF!="Media",'Mapa final'!#REF!="Mayor"),CONCATENATE("R6C",'Mapa final'!#REF!),"")</f>
        <v>#REF!</v>
      </c>
      <c r="AE31" s="44" t="e">
        <f>IF(AND('Mapa final'!#REF!="Media",'Mapa final'!#REF!="Mayor"),CONCATENATE("R6C",'Mapa final'!#REF!),"")</f>
        <v>#REF!</v>
      </c>
      <c r="AF31" s="44" t="e">
        <f>IF(AND('Mapa final'!#REF!="Media",'Mapa final'!#REF!="Mayor"),CONCATENATE("R6C",'Mapa final'!#REF!),"")</f>
        <v>#REF!</v>
      </c>
      <c r="AG31" s="40" t="e">
        <f>IF(AND('Mapa final'!#REF!="Media",'Mapa final'!#REF!="Mayor"),CONCATENATE("R6C",'Mapa final'!#REF!),"")</f>
        <v>#REF!</v>
      </c>
      <c r="AH31" s="41" t="e">
        <f>IF(AND('Mapa final'!#REF!="Media",'Mapa final'!#REF!="Catastrófico"),CONCATENATE("R6C",'Mapa final'!#REF!),"")</f>
        <v>#REF!</v>
      </c>
      <c r="AI31" s="42" t="e">
        <f>IF(AND('Mapa final'!#REF!="Media",'Mapa final'!#REF!="Catastrófico"),CONCATENATE("R6C",'Mapa final'!#REF!),"")</f>
        <v>#REF!</v>
      </c>
      <c r="AJ31" s="42" t="e">
        <f>IF(AND('Mapa final'!#REF!="Media",'Mapa final'!#REF!="Catastrófico"),CONCATENATE("R6C",'Mapa final'!#REF!),"")</f>
        <v>#REF!</v>
      </c>
      <c r="AK31" s="42" t="e">
        <f>IF(AND('Mapa final'!#REF!="Media",'Mapa final'!#REF!="Catastrófico"),CONCATENATE("R6C",'Mapa final'!#REF!),"")</f>
        <v>#REF!</v>
      </c>
      <c r="AL31" s="42" t="e">
        <f>IF(AND('Mapa final'!#REF!="Media",'Mapa final'!#REF!="Catastrófico"),CONCATENATE("R6C",'Mapa final'!#REF!),"")</f>
        <v>#REF!</v>
      </c>
      <c r="AM31" s="43" t="e">
        <f>IF(AND('Mapa final'!#REF!="Media",'Mapa final'!#REF!="Catastrófico"),CONCATENATE("R6C",'Mapa final'!#REF!),"")</f>
        <v>#REF!</v>
      </c>
      <c r="AN31" s="70"/>
      <c r="AO31" s="388"/>
      <c r="AP31" s="389"/>
      <c r="AQ31" s="389"/>
      <c r="AR31" s="389"/>
      <c r="AS31" s="389"/>
      <c r="AT31" s="39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06"/>
      <c r="C32" s="306"/>
      <c r="D32" s="307"/>
      <c r="E32" s="347"/>
      <c r="F32" s="348"/>
      <c r="G32" s="348"/>
      <c r="H32" s="348"/>
      <c r="I32" s="349"/>
      <c r="J32" s="54" t="e">
        <f>IF(AND('Mapa final'!#REF!="Media",'Mapa final'!#REF!="Leve"),CONCATENATE("R7C",'Mapa final'!#REF!),"")</f>
        <v>#REF!</v>
      </c>
      <c r="K32" s="55" t="e">
        <f>IF(AND('Mapa final'!#REF!="Media",'Mapa final'!#REF!="Leve"),CONCATENATE("R7C",'Mapa final'!#REF!),"")</f>
        <v>#REF!</v>
      </c>
      <c r="L32" s="55" t="e">
        <f>IF(AND('Mapa final'!#REF!="Media",'Mapa final'!#REF!="Leve"),CONCATENATE("R7C",'Mapa final'!#REF!),"")</f>
        <v>#REF!</v>
      </c>
      <c r="M32" s="55" t="e">
        <f>IF(AND('Mapa final'!#REF!="Media",'Mapa final'!#REF!="Leve"),CONCATENATE("R7C",'Mapa final'!#REF!),"")</f>
        <v>#REF!</v>
      </c>
      <c r="N32" s="55" t="e">
        <f>IF(AND('Mapa final'!#REF!="Media",'Mapa final'!#REF!="Leve"),CONCATENATE("R7C",'Mapa final'!#REF!),"")</f>
        <v>#REF!</v>
      </c>
      <c r="O32" s="56" t="e">
        <f>IF(AND('Mapa final'!#REF!="Media",'Mapa final'!#REF!="Leve"),CONCATENATE("R7C",'Mapa final'!#REF!),"")</f>
        <v>#REF!</v>
      </c>
      <c r="P32" s="54" t="e">
        <f>IF(AND('Mapa final'!#REF!="Media",'Mapa final'!#REF!="Menor"),CONCATENATE("R7C",'Mapa final'!#REF!),"")</f>
        <v>#REF!</v>
      </c>
      <c r="Q32" s="55" t="e">
        <f>IF(AND('Mapa final'!#REF!="Media",'Mapa final'!#REF!="Menor"),CONCATENATE("R7C",'Mapa final'!#REF!),"")</f>
        <v>#REF!</v>
      </c>
      <c r="R32" s="55" t="e">
        <f>IF(AND('Mapa final'!#REF!="Media",'Mapa final'!#REF!="Menor"),CONCATENATE("R7C",'Mapa final'!#REF!),"")</f>
        <v>#REF!</v>
      </c>
      <c r="S32" s="55" t="e">
        <f>IF(AND('Mapa final'!#REF!="Media",'Mapa final'!#REF!="Menor"),CONCATENATE("R7C",'Mapa final'!#REF!),"")</f>
        <v>#REF!</v>
      </c>
      <c r="T32" s="55" t="e">
        <f>IF(AND('Mapa final'!#REF!="Media",'Mapa final'!#REF!="Menor"),CONCATENATE("R7C",'Mapa final'!#REF!),"")</f>
        <v>#REF!</v>
      </c>
      <c r="U32" s="56" t="e">
        <f>IF(AND('Mapa final'!#REF!="Media",'Mapa final'!#REF!="Menor"),CONCATENATE("R7C",'Mapa final'!#REF!),"")</f>
        <v>#REF!</v>
      </c>
      <c r="V32" s="54" t="e">
        <f>IF(AND('Mapa final'!#REF!="Media",'Mapa final'!#REF!="Moderado"),CONCATENATE("R7C",'Mapa final'!#REF!),"")</f>
        <v>#REF!</v>
      </c>
      <c r="W32" s="55" t="e">
        <f>IF(AND('Mapa final'!#REF!="Media",'Mapa final'!#REF!="Moderado"),CONCATENATE("R7C",'Mapa final'!#REF!),"")</f>
        <v>#REF!</v>
      </c>
      <c r="X32" s="55" t="e">
        <f>IF(AND('Mapa final'!#REF!="Media",'Mapa final'!#REF!="Moderado"),CONCATENATE("R7C",'Mapa final'!#REF!),"")</f>
        <v>#REF!</v>
      </c>
      <c r="Y32" s="55" t="e">
        <f>IF(AND('Mapa final'!#REF!="Media",'Mapa final'!#REF!="Moderado"),CONCATENATE("R7C",'Mapa final'!#REF!),"")</f>
        <v>#REF!</v>
      </c>
      <c r="Z32" s="55" t="e">
        <f>IF(AND('Mapa final'!#REF!="Media",'Mapa final'!#REF!="Moderado"),CONCATENATE("R7C",'Mapa final'!#REF!),"")</f>
        <v>#REF!</v>
      </c>
      <c r="AA32" s="56" t="e">
        <f>IF(AND('Mapa final'!#REF!="Media",'Mapa final'!#REF!="Moderado"),CONCATENATE("R7C",'Mapa final'!#REF!),"")</f>
        <v>#REF!</v>
      </c>
      <c r="AB32" s="38" t="e">
        <f>IF(AND('Mapa final'!#REF!="Media",'Mapa final'!#REF!="Mayor"),CONCATENATE("R7C",'Mapa final'!#REF!),"")</f>
        <v>#REF!</v>
      </c>
      <c r="AC32" s="39" t="e">
        <f>IF(AND('Mapa final'!#REF!="Media",'Mapa final'!#REF!="Mayor"),CONCATENATE("R7C",'Mapa final'!#REF!),"")</f>
        <v>#REF!</v>
      </c>
      <c r="AD32" s="44" t="e">
        <f>IF(AND('Mapa final'!#REF!="Media",'Mapa final'!#REF!="Mayor"),CONCATENATE("R7C",'Mapa final'!#REF!),"")</f>
        <v>#REF!</v>
      </c>
      <c r="AE32" s="44" t="e">
        <f>IF(AND('Mapa final'!#REF!="Media",'Mapa final'!#REF!="Mayor"),CONCATENATE("R7C",'Mapa final'!#REF!),"")</f>
        <v>#REF!</v>
      </c>
      <c r="AF32" s="44" t="e">
        <f>IF(AND('Mapa final'!#REF!="Media",'Mapa final'!#REF!="Mayor"),CONCATENATE("R7C",'Mapa final'!#REF!),"")</f>
        <v>#REF!</v>
      </c>
      <c r="AG32" s="40" t="e">
        <f>IF(AND('Mapa final'!#REF!="Media",'Mapa final'!#REF!="Mayor"),CONCATENATE("R7C",'Mapa final'!#REF!),"")</f>
        <v>#REF!</v>
      </c>
      <c r="AH32" s="41" t="e">
        <f>IF(AND('Mapa final'!#REF!="Media",'Mapa final'!#REF!="Catastrófico"),CONCATENATE("R7C",'Mapa final'!#REF!),"")</f>
        <v>#REF!</v>
      </c>
      <c r="AI32" s="42" t="e">
        <f>IF(AND('Mapa final'!#REF!="Media",'Mapa final'!#REF!="Catastrófico"),CONCATENATE("R7C",'Mapa final'!#REF!),"")</f>
        <v>#REF!</v>
      </c>
      <c r="AJ32" s="42" t="e">
        <f>IF(AND('Mapa final'!#REF!="Media",'Mapa final'!#REF!="Catastrófico"),CONCATENATE("R7C",'Mapa final'!#REF!),"")</f>
        <v>#REF!</v>
      </c>
      <c r="AK32" s="42" t="e">
        <f>IF(AND('Mapa final'!#REF!="Media",'Mapa final'!#REF!="Catastrófico"),CONCATENATE("R7C",'Mapa final'!#REF!),"")</f>
        <v>#REF!</v>
      </c>
      <c r="AL32" s="42" t="e">
        <f>IF(AND('Mapa final'!#REF!="Media",'Mapa final'!#REF!="Catastrófico"),CONCATENATE("R7C",'Mapa final'!#REF!),"")</f>
        <v>#REF!</v>
      </c>
      <c r="AM32" s="43" t="e">
        <f>IF(AND('Mapa final'!#REF!="Media",'Mapa final'!#REF!="Catastrófico"),CONCATENATE("R7C",'Mapa final'!#REF!),"")</f>
        <v>#REF!</v>
      </c>
      <c r="AN32" s="70"/>
      <c r="AO32" s="388"/>
      <c r="AP32" s="389"/>
      <c r="AQ32" s="389"/>
      <c r="AR32" s="389"/>
      <c r="AS32" s="389"/>
      <c r="AT32" s="39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06"/>
      <c r="C33" s="306"/>
      <c r="D33" s="307"/>
      <c r="E33" s="347"/>
      <c r="F33" s="348"/>
      <c r="G33" s="348"/>
      <c r="H33" s="348"/>
      <c r="I33" s="349"/>
      <c r="J33" s="54" t="e">
        <f>IF(AND('Mapa final'!#REF!="Media",'Mapa final'!#REF!="Leve"),CONCATENATE("R8C",'Mapa final'!#REF!),"")</f>
        <v>#REF!</v>
      </c>
      <c r="K33" s="55" t="e">
        <f>IF(AND('Mapa final'!#REF!="Media",'Mapa final'!#REF!="Leve"),CONCATENATE("R8C",'Mapa final'!#REF!),"")</f>
        <v>#REF!</v>
      </c>
      <c r="L33" s="55" t="e">
        <f>IF(AND('Mapa final'!#REF!="Media",'Mapa final'!#REF!="Leve"),CONCATENATE("R8C",'Mapa final'!#REF!),"")</f>
        <v>#REF!</v>
      </c>
      <c r="M33" s="55" t="e">
        <f>IF(AND('Mapa final'!#REF!="Media",'Mapa final'!#REF!="Leve"),CONCATENATE("R8C",'Mapa final'!#REF!),"")</f>
        <v>#REF!</v>
      </c>
      <c r="N33" s="55" t="e">
        <f>IF(AND('Mapa final'!#REF!="Media",'Mapa final'!#REF!="Leve"),CONCATENATE("R8C",'Mapa final'!#REF!),"")</f>
        <v>#REF!</v>
      </c>
      <c r="O33" s="56" t="e">
        <f>IF(AND('Mapa final'!#REF!="Media",'Mapa final'!#REF!="Leve"),CONCATENATE("R8C",'Mapa final'!#REF!),"")</f>
        <v>#REF!</v>
      </c>
      <c r="P33" s="54" t="e">
        <f>IF(AND('Mapa final'!#REF!="Media",'Mapa final'!#REF!="Menor"),CONCATENATE("R8C",'Mapa final'!#REF!),"")</f>
        <v>#REF!</v>
      </c>
      <c r="Q33" s="55" t="e">
        <f>IF(AND('Mapa final'!#REF!="Media",'Mapa final'!#REF!="Menor"),CONCATENATE("R8C",'Mapa final'!#REF!),"")</f>
        <v>#REF!</v>
      </c>
      <c r="R33" s="55" t="e">
        <f>IF(AND('Mapa final'!#REF!="Media",'Mapa final'!#REF!="Menor"),CONCATENATE("R8C",'Mapa final'!#REF!),"")</f>
        <v>#REF!</v>
      </c>
      <c r="S33" s="55" t="e">
        <f>IF(AND('Mapa final'!#REF!="Media",'Mapa final'!#REF!="Menor"),CONCATENATE("R8C",'Mapa final'!#REF!),"")</f>
        <v>#REF!</v>
      </c>
      <c r="T33" s="55" t="e">
        <f>IF(AND('Mapa final'!#REF!="Media",'Mapa final'!#REF!="Menor"),CONCATENATE("R8C",'Mapa final'!#REF!),"")</f>
        <v>#REF!</v>
      </c>
      <c r="U33" s="56" t="e">
        <f>IF(AND('Mapa final'!#REF!="Media",'Mapa final'!#REF!="Menor"),CONCATENATE("R8C",'Mapa final'!#REF!),"")</f>
        <v>#REF!</v>
      </c>
      <c r="V33" s="54" t="e">
        <f>IF(AND('Mapa final'!#REF!="Media",'Mapa final'!#REF!="Moderado"),CONCATENATE("R8C",'Mapa final'!#REF!),"")</f>
        <v>#REF!</v>
      </c>
      <c r="W33" s="55" t="e">
        <f>IF(AND('Mapa final'!#REF!="Media",'Mapa final'!#REF!="Moderado"),CONCATENATE("R8C",'Mapa final'!#REF!),"")</f>
        <v>#REF!</v>
      </c>
      <c r="X33" s="55" t="e">
        <f>IF(AND('Mapa final'!#REF!="Media",'Mapa final'!#REF!="Moderado"),CONCATENATE("R8C",'Mapa final'!#REF!),"")</f>
        <v>#REF!</v>
      </c>
      <c r="Y33" s="55" t="e">
        <f>IF(AND('Mapa final'!#REF!="Media",'Mapa final'!#REF!="Moderado"),CONCATENATE("R8C",'Mapa final'!#REF!),"")</f>
        <v>#REF!</v>
      </c>
      <c r="Z33" s="55" t="e">
        <f>IF(AND('Mapa final'!#REF!="Media",'Mapa final'!#REF!="Moderado"),CONCATENATE("R8C",'Mapa final'!#REF!),"")</f>
        <v>#REF!</v>
      </c>
      <c r="AA33" s="56" t="e">
        <f>IF(AND('Mapa final'!#REF!="Media",'Mapa final'!#REF!="Moderado"),CONCATENATE("R8C",'Mapa final'!#REF!),"")</f>
        <v>#REF!</v>
      </c>
      <c r="AB33" s="38" t="e">
        <f>IF(AND('Mapa final'!#REF!="Media",'Mapa final'!#REF!="Mayor"),CONCATENATE("R8C",'Mapa final'!#REF!),"")</f>
        <v>#REF!</v>
      </c>
      <c r="AC33" s="39" t="e">
        <f>IF(AND('Mapa final'!#REF!="Media",'Mapa final'!#REF!="Mayor"),CONCATENATE("R8C",'Mapa final'!#REF!),"")</f>
        <v>#REF!</v>
      </c>
      <c r="AD33" s="44" t="e">
        <f>IF(AND('Mapa final'!#REF!="Media",'Mapa final'!#REF!="Mayor"),CONCATENATE("R8C",'Mapa final'!#REF!),"")</f>
        <v>#REF!</v>
      </c>
      <c r="AE33" s="44" t="e">
        <f>IF(AND('Mapa final'!#REF!="Media",'Mapa final'!#REF!="Mayor"),CONCATENATE("R8C",'Mapa final'!#REF!),"")</f>
        <v>#REF!</v>
      </c>
      <c r="AF33" s="44" t="e">
        <f>IF(AND('Mapa final'!#REF!="Media",'Mapa final'!#REF!="Mayor"),CONCATENATE("R8C",'Mapa final'!#REF!),"")</f>
        <v>#REF!</v>
      </c>
      <c r="AG33" s="40" t="e">
        <f>IF(AND('Mapa final'!#REF!="Media",'Mapa final'!#REF!="Mayor"),CONCATENATE("R8C",'Mapa final'!#REF!),"")</f>
        <v>#REF!</v>
      </c>
      <c r="AH33" s="41" t="e">
        <f>IF(AND('Mapa final'!#REF!="Media",'Mapa final'!#REF!="Catastrófico"),CONCATENATE("R8C",'Mapa final'!#REF!),"")</f>
        <v>#REF!</v>
      </c>
      <c r="AI33" s="42" t="e">
        <f>IF(AND('Mapa final'!#REF!="Media",'Mapa final'!#REF!="Catastrófico"),CONCATENATE("R8C",'Mapa final'!#REF!),"")</f>
        <v>#REF!</v>
      </c>
      <c r="AJ33" s="42" t="e">
        <f>IF(AND('Mapa final'!#REF!="Media",'Mapa final'!#REF!="Catastrófico"),CONCATENATE("R8C",'Mapa final'!#REF!),"")</f>
        <v>#REF!</v>
      </c>
      <c r="AK33" s="42" t="e">
        <f>IF(AND('Mapa final'!#REF!="Media",'Mapa final'!#REF!="Catastrófico"),CONCATENATE("R8C",'Mapa final'!#REF!),"")</f>
        <v>#REF!</v>
      </c>
      <c r="AL33" s="42" t="e">
        <f>IF(AND('Mapa final'!#REF!="Media",'Mapa final'!#REF!="Catastrófico"),CONCATENATE("R8C",'Mapa final'!#REF!),"")</f>
        <v>#REF!</v>
      </c>
      <c r="AM33" s="43" t="e">
        <f>IF(AND('Mapa final'!#REF!="Media",'Mapa final'!#REF!="Catastrófico"),CONCATENATE("R8C",'Mapa final'!#REF!),"")</f>
        <v>#REF!</v>
      </c>
      <c r="AN33" s="70"/>
      <c r="AO33" s="388"/>
      <c r="AP33" s="389"/>
      <c r="AQ33" s="389"/>
      <c r="AR33" s="389"/>
      <c r="AS33" s="389"/>
      <c r="AT33" s="39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06"/>
      <c r="C34" s="306"/>
      <c r="D34" s="307"/>
      <c r="E34" s="347"/>
      <c r="F34" s="348"/>
      <c r="G34" s="348"/>
      <c r="H34" s="348"/>
      <c r="I34" s="349"/>
      <c r="J34" s="54" t="e">
        <f>IF(AND('Mapa final'!#REF!="Media",'Mapa final'!#REF!="Leve"),CONCATENATE("R9C",'Mapa final'!#REF!),"")</f>
        <v>#REF!</v>
      </c>
      <c r="K34" s="55" t="e">
        <f>IF(AND('Mapa final'!#REF!="Media",'Mapa final'!#REF!="Leve"),CONCATENATE("R9C",'Mapa final'!#REF!),"")</f>
        <v>#REF!</v>
      </c>
      <c r="L34" s="55" t="e">
        <f>IF(AND('Mapa final'!#REF!="Media",'Mapa final'!#REF!="Leve"),CONCATENATE("R9C",'Mapa final'!#REF!),"")</f>
        <v>#REF!</v>
      </c>
      <c r="M34" s="55" t="e">
        <f>IF(AND('Mapa final'!#REF!="Media",'Mapa final'!#REF!="Leve"),CONCATENATE("R9C",'Mapa final'!#REF!),"")</f>
        <v>#REF!</v>
      </c>
      <c r="N34" s="55" t="e">
        <f>IF(AND('Mapa final'!#REF!="Media",'Mapa final'!#REF!="Leve"),CONCATENATE("R9C",'Mapa final'!#REF!),"")</f>
        <v>#REF!</v>
      </c>
      <c r="O34" s="56" t="e">
        <f>IF(AND('Mapa final'!#REF!="Media",'Mapa final'!#REF!="Leve"),CONCATENATE("R9C",'Mapa final'!#REF!),"")</f>
        <v>#REF!</v>
      </c>
      <c r="P34" s="54" t="e">
        <f>IF(AND('Mapa final'!#REF!="Media",'Mapa final'!#REF!="Menor"),CONCATENATE("R9C",'Mapa final'!#REF!),"")</f>
        <v>#REF!</v>
      </c>
      <c r="Q34" s="55" t="e">
        <f>IF(AND('Mapa final'!#REF!="Media",'Mapa final'!#REF!="Menor"),CONCATENATE("R9C",'Mapa final'!#REF!),"")</f>
        <v>#REF!</v>
      </c>
      <c r="R34" s="55" t="e">
        <f>IF(AND('Mapa final'!#REF!="Media",'Mapa final'!#REF!="Menor"),CONCATENATE("R9C",'Mapa final'!#REF!),"")</f>
        <v>#REF!</v>
      </c>
      <c r="S34" s="55" t="e">
        <f>IF(AND('Mapa final'!#REF!="Media",'Mapa final'!#REF!="Menor"),CONCATENATE("R9C",'Mapa final'!#REF!),"")</f>
        <v>#REF!</v>
      </c>
      <c r="T34" s="55" t="e">
        <f>IF(AND('Mapa final'!#REF!="Media",'Mapa final'!#REF!="Menor"),CONCATENATE("R9C",'Mapa final'!#REF!),"")</f>
        <v>#REF!</v>
      </c>
      <c r="U34" s="56" t="e">
        <f>IF(AND('Mapa final'!#REF!="Media",'Mapa final'!#REF!="Menor"),CONCATENATE("R9C",'Mapa final'!#REF!),"")</f>
        <v>#REF!</v>
      </c>
      <c r="V34" s="54" t="e">
        <f>IF(AND('Mapa final'!#REF!="Media",'Mapa final'!#REF!="Moderado"),CONCATENATE("R9C",'Mapa final'!#REF!),"")</f>
        <v>#REF!</v>
      </c>
      <c r="W34" s="55" t="e">
        <f>IF(AND('Mapa final'!#REF!="Media",'Mapa final'!#REF!="Moderado"),CONCATENATE("R9C",'Mapa final'!#REF!),"")</f>
        <v>#REF!</v>
      </c>
      <c r="X34" s="55" t="e">
        <f>IF(AND('Mapa final'!#REF!="Media",'Mapa final'!#REF!="Moderado"),CONCATENATE("R9C",'Mapa final'!#REF!),"")</f>
        <v>#REF!</v>
      </c>
      <c r="Y34" s="55" t="e">
        <f>IF(AND('Mapa final'!#REF!="Media",'Mapa final'!#REF!="Moderado"),CONCATENATE("R9C",'Mapa final'!#REF!),"")</f>
        <v>#REF!</v>
      </c>
      <c r="Z34" s="55" t="e">
        <f>IF(AND('Mapa final'!#REF!="Media",'Mapa final'!#REF!="Moderado"),CONCATENATE("R9C",'Mapa final'!#REF!),"")</f>
        <v>#REF!</v>
      </c>
      <c r="AA34" s="56" t="e">
        <f>IF(AND('Mapa final'!#REF!="Media",'Mapa final'!#REF!="Moderado"),CONCATENATE("R9C",'Mapa final'!#REF!),"")</f>
        <v>#REF!</v>
      </c>
      <c r="AB34" s="38" t="e">
        <f>IF(AND('Mapa final'!#REF!="Media",'Mapa final'!#REF!="Mayor"),CONCATENATE("R9C",'Mapa final'!#REF!),"")</f>
        <v>#REF!</v>
      </c>
      <c r="AC34" s="39" t="e">
        <f>IF(AND('Mapa final'!#REF!="Media",'Mapa final'!#REF!="Mayor"),CONCATENATE("R9C",'Mapa final'!#REF!),"")</f>
        <v>#REF!</v>
      </c>
      <c r="AD34" s="44" t="e">
        <f>IF(AND('Mapa final'!#REF!="Media",'Mapa final'!#REF!="Mayor"),CONCATENATE("R9C",'Mapa final'!#REF!),"")</f>
        <v>#REF!</v>
      </c>
      <c r="AE34" s="44" t="e">
        <f>IF(AND('Mapa final'!#REF!="Media",'Mapa final'!#REF!="Mayor"),CONCATENATE("R9C",'Mapa final'!#REF!),"")</f>
        <v>#REF!</v>
      </c>
      <c r="AF34" s="44" t="e">
        <f>IF(AND('Mapa final'!#REF!="Media",'Mapa final'!#REF!="Mayor"),CONCATENATE("R9C",'Mapa final'!#REF!),"")</f>
        <v>#REF!</v>
      </c>
      <c r="AG34" s="40" t="e">
        <f>IF(AND('Mapa final'!#REF!="Media",'Mapa final'!#REF!="Mayor"),CONCATENATE("R9C",'Mapa final'!#REF!),"")</f>
        <v>#REF!</v>
      </c>
      <c r="AH34" s="41" t="e">
        <f>IF(AND('Mapa final'!#REF!="Media",'Mapa final'!#REF!="Catastrófico"),CONCATENATE("R9C",'Mapa final'!#REF!),"")</f>
        <v>#REF!</v>
      </c>
      <c r="AI34" s="42" t="e">
        <f>IF(AND('Mapa final'!#REF!="Media",'Mapa final'!#REF!="Catastrófico"),CONCATENATE("R9C",'Mapa final'!#REF!),"")</f>
        <v>#REF!</v>
      </c>
      <c r="AJ34" s="42" t="e">
        <f>IF(AND('Mapa final'!#REF!="Media",'Mapa final'!#REF!="Catastrófico"),CONCATENATE("R9C",'Mapa final'!#REF!),"")</f>
        <v>#REF!</v>
      </c>
      <c r="AK34" s="42" t="e">
        <f>IF(AND('Mapa final'!#REF!="Media",'Mapa final'!#REF!="Catastrófico"),CONCATENATE("R9C",'Mapa final'!#REF!),"")</f>
        <v>#REF!</v>
      </c>
      <c r="AL34" s="42" t="e">
        <f>IF(AND('Mapa final'!#REF!="Media",'Mapa final'!#REF!="Catastrófico"),CONCATENATE("R9C",'Mapa final'!#REF!),"")</f>
        <v>#REF!</v>
      </c>
      <c r="AM34" s="43" t="e">
        <f>IF(AND('Mapa final'!#REF!="Media",'Mapa final'!#REF!="Catastrófico"),CONCATENATE("R9C",'Mapa final'!#REF!),"")</f>
        <v>#REF!</v>
      </c>
      <c r="AN34" s="70"/>
      <c r="AO34" s="388"/>
      <c r="AP34" s="389"/>
      <c r="AQ34" s="389"/>
      <c r="AR34" s="389"/>
      <c r="AS34" s="389"/>
      <c r="AT34" s="39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06"/>
      <c r="C35" s="306"/>
      <c r="D35" s="307"/>
      <c r="E35" s="350"/>
      <c r="F35" s="351"/>
      <c r="G35" s="351"/>
      <c r="H35" s="351"/>
      <c r="I35" s="352"/>
      <c r="J35" s="54" t="e">
        <f>IF(AND('Mapa final'!#REF!="Media",'Mapa final'!#REF!="Leve"),CONCATENATE("R10C",'Mapa final'!#REF!),"")</f>
        <v>#REF!</v>
      </c>
      <c r="K35" s="55" t="e">
        <f>IF(AND('Mapa final'!#REF!="Media",'Mapa final'!#REF!="Leve"),CONCATENATE("R10C",'Mapa final'!#REF!),"")</f>
        <v>#REF!</v>
      </c>
      <c r="L35" s="55" t="e">
        <f>IF(AND('Mapa final'!#REF!="Media",'Mapa final'!#REF!="Leve"),CONCATENATE("R10C",'Mapa final'!#REF!),"")</f>
        <v>#REF!</v>
      </c>
      <c r="M35" s="55" t="e">
        <f>IF(AND('Mapa final'!#REF!="Media",'Mapa final'!#REF!="Leve"),CONCATENATE("R10C",'Mapa final'!#REF!),"")</f>
        <v>#REF!</v>
      </c>
      <c r="N35" s="55" t="e">
        <f>IF(AND('Mapa final'!#REF!="Media",'Mapa final'!#REF!="Leve"),CONCATENATE("R10C",'Mapa final'!#REF!),"")</f>
        <v>#REF!</v>
      </c>
      <c r="O35" s="56" t="e">
        <f>IF(AND('Mapa final'!#REF!="Media",'Mapa final'!#REF!="Leve"),CONCATENATE("R10C",'Mapa final'!#REF!),"")</f>
        <v>#REF!</v>
      </c>
      <c r="P35" s="54" t="e">
        <f>IF(AND('Mapa final'!#REF!="Media",'Mapa final'!#REF!="Menor"),CONCATENATE("R10C",'Mapa final'!#REF!),"")</f>
        <v>#REF!</v>
      </c>
      <c r="Q35" s="55" t="e">
        <f>IF(AND('Mapa final'!#REF!="Media",'Mapa final'!#REF!="Menor"),CONCATENATE("R10C",'Mapa final'!#REF!),"")</f>
        <v>#REF!</v>
      </c>
      <c r="R35" s="55" t="e">
        <f>IF(AND('Mapa final'!#REF!="Media",'Mapa final'!#REF!="Menor"),CONCATENATE("R10C",'Mapa final'!#REF!),"")</f>
        <v>#REF!</v>
      </c>
      <c r="S35" s="55" t="e">
        <f>IF(AND('Mapa final'!#REF!="Media",'Mapa final'!#REF!="Menor"),CONCATENATE("R10C",'Mapa final'!#REF!),"")</f>
        <v>#REF!</v>
      </c>
      <c r="T35" s="55" t="e">
        <f>IF(AND('Mapa final'!#REF!="Media",'Mapa final'!#REF!="Menor"),CONCATENATE("R10C",'Mapa final'!#REF!),"")</f>
        <v>#REF!</v>
      </c>
      <c r="U35" s="56" t="e">
        <f>IF(AND('Mapa final'!#REF!="Media",'Mapa final'!#REF!="Menor"),CONCATENATE("R10C",'Mapa final'!#REF!),"")</f>
        <v>#REF!</v>
      </c>
      <c r="V35" s="54" t="e">
        <f>IF(AND('Mapa final'!#REF!="Media",'Mapa final'!#REF!="Moderado"),CONCATENATE("R10C",'Mapa final'!#REF!),"")</f>
        <v>#REF!</v>
      </c>
      <c r="W35" s="55" t="e">
        <f>IF(AND('Mapa final'!#REF!="Media",'Mapa final'!#REF!="Moderado"),CONCATENATE("R10C",'Mapa final'!#REF!),"")</f>
        <v>#REF!</v>
      </c>
      <c r="X35" s="55" t="e">
        <f>IF(AND('Mapa final'!#REF!="Media",'Mapa final'!#REF!="Moderado"),CONCATENATE("R10C",'Mapa final'!#REF!),"")</f>
        <v>#REF!</v>
      </c>
      <c r="Y35" s="55" t="e">
        <f>IF(AND('Mapa final'!#REF!="Media",'Mapa final'!#REF!="Moderado"),CONCATENATE("R10C",'Mapa final'!#REF!),"")</f>
        <v>#REF!</v>
      </c>
      <c r="Z35" s="55" t="e">
        <f>IF(AND('Mapa final'!#REF!="Media",'Mapa final'!#REF!="Moderado"),CONCATENATE("R10C",'Mapa final'!#REF!),"")</f>
        <v>#REF!</v>
      </c>
      <c r="AA35" s="56" t="e">
        <f>IF(AND('Mapa final'!#REF!="Media",'Mapa final'!#REF!="Moderado"),CONCATENATE("R10C",'Mapa final'!#REF!),"")</f>
        <v>#REF!</v>
      </c>
      <c r="AB35" s="45" t="e">
        <f>IF(AND('Mapa final'!#REF!="Media",'Mapa final'!#REF!="Mayor"),CONCATENATE("R10C",'Mapa final'!#REF!),"")</f>
        <v>#REF!</v>
      </c>
      <c r="AC35" s="46" t="e">
        <f>IF(AND('Mapa final'!#REF!="Media",'Mapa final'!#REF!="Mayor"),CONCATENATE("R10C",'Mapa final'!#REF!),"")</f>
        <v>#REF!</v>
      </c>
      <c r="AD35" s="46" t="e">
        <f>IF(AND('Mapa final'!#REF!="Media",'Mapa final'!#REF!="Mayor"),CONCATENATE("R10C",'Mapa final'!#REF!),"")</f>
        <v>#REF!</v>
      </c>
      <c r="AE35" s="46" t="e">
        <f>IF(AND('Mapa final'!#REF!="Media",'Mapa final'!#REF!="Mayor"),CONCATENATE("R10C",'Mapa final'!#REF!),"")</f>
        <v>#REF!</v>
      </c>
      <c r="AF35" s="46" t="e">
        <f>IF(AND('Mapa final'!#REF!="Media",'Mapa final'!#REF!="Mayor"),CONCATENATE("R10C",'Mapa final'!#REF!),"")</f>
        <v>#REF!</v>
      </c>
      <c r="AG35" s="47" t="e">
        <f>IF(AND('Mapa final'!#REF!="Media",'Mapa final'!#REF!="Mayor"),CONCATENATE("R10C",'Mapa final'!#REF!),"")</f>
        <v>#REF!</v>
      </c>
      <c r="AH35" s="48" t="e">
        <f>IF(AND('Mapa final'!#REF!="Media",'Mapa final'!#REF!="Catastrófico"),CONCATENATE("R10C",'Mapa final'!#REF!),"")</f>
        <v>#REF!</v>
      </c>
      <c r="AI35" s="49" t="e">
        <f>IF(AND('Mapa final'!#REF!="Media",'Mapa final'!#REF!="Catastrófico"),CONCATENATE("R10C",'Mapa final'!#REF!),"")</f>
        <v>#REF!</v>
      </c>
      <c r="AJ35" s="49" t="e">
        <f>IF(AND('Mapa final'!#REF!="Media",'Mapa final'!#REF!="Catastrófico"),CONCATENATE("R10C",'Mapa final'!#REF!),"")</f>
        <v>#REF!</v>
      </c>
      <c r="AK35" s="49" t="e">
        <f>IF(AND('Mapa final'!#REF!="Media",'Mapa final'!#REF!="Catastrófico"),CONCATENATE("R10C",'Mapa final'!#REF!),"")</f>
        <v>#REF!</v>
      </c>
      <c r="AL35" s="49" t="e">
        <f>IF(AND('Mapa final'!#REF!="Media",'Mapa final'!#REF!="Catastrófico"),CONCATENATE("R10C",'Mapa final'!#REF!),"")</f>
        <v>#REF!</v>
      </c>
      <c r="AM35" s="50" t="e">
        <f>IF(AND('Mapa final'!#REF!="Media",'Mapa final'!#REF!="Catastrófico"),CONCATENATE("R10C",'Mapa final'!#REF!),"")</f>
        <v>#REF!</v>
      </c>
      <c r="AN35" s="70"/>
      <c r="AO35" s="391"/>
      <c r="AP35" s="392"/>
      <c r="AQ35" s="392"/>
      <c r="AR35" s="392"/>
      <c r="AS35" s="392"/>
      <c r="AT35" s="39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06"/>
      <c r="C36" s="306"/>
      <c r="D36" s="307"/>
      <c r="E36" s="344" t="s">
        <v>110</v>
      </c>
      <c r="F36" s="345"/>
      <c r="G36" s="345"/>
      <c r="H36" s="345"/>
      <c r="I36" s="345"/>
      <c r="J36" s="60" t="str">
        <f ca="1">IF(AND('Mapa final'!$AA$9="Baja",'Mapa final'!$AC$9="Leve"),CONCATENATE("R1C",'Mapa final'!$Q$9),"")</f>
        <v/>
      </c>
      <c r="K36" s="61" t="str">
        <f ca="1">IF(AND('Mapa final'!$AA$10="Baja",'Mapa final'!$AC$10="Leve"),CONCATENATE("R1C",'Mapa final'!$Q$10),"")</f>
        <v/>
      </c>
      <c r="L36" s="61" t="str">
        <f ca="1">IF(AND('Mapa final'!$AA$11="Baja",'Mapa final'!$AC$11="Leve"),CONCATENATE("R1C",'Mapa final'!$Q$11),"")</f>
        <v/>
      </c>
      <c r="M36" s="61" t="str">
        <f ca="1">IF(AND('Mapa final'!$AA$12="Baja",'Mapa final'!$AC$12="Leve"),CONCATENATE("R1C",'Mapa final'!$Q$12),"")</f>
        <v/>
      </c>
      <c r="N36" s="61" t="str">
        <f ca="1">IF(AND('Mapa final'!$AA$13="Baja",'Mapa final'!$AC$13="Leve"),CONCATENATE("R1C",'Mapa final'!$Q$13),"")</f>
        <v/>
      </c>
      <c r="O36" s="62" t="str">
        <f>IF(AND('Mapa final'!$AA$14="Baja",'Mapa final'!$AC$14="Leve"),CONCATENATE("R1C",'Mapa final'!$Q$14),"")</f>
        <v/>
      </c>
      <c r="P36" s="51" t="str">
        <f ca="1">IF(AND('Mapa final'!$AA$9="Baja",'Mapa final'!$AC$9="Menor"),CONCATENATE("R1C",'Mapa final'!$Q$9),"")</f>
        <v/>
      </c>
      <c r="Q36" s="52" t="str">
        <f ca="1">IF(AND('Mapa final'!$AA$10="Baja",'Mapa final'!$AC$10="Menor"),CONCATENATE("R1C",'Mapa final'!$Q$10),"")</f>
        <v/>
      </c>
      <c r="R36" s="52" t="str">
        <f ca="1">IF(AND('Mapa final'!$AA$11="Baja",'Mapa final'!$AC$11="Menor"),CONCATENATE("R1C",'Mapa final'!$Q$11),"")</f>
        <v/>
      </c>
      <c r="S36" s="52" t="str">
        <f ca="1">IF(AND('Mapa final'!$AA$12="Baja",'Mapa final'!$AC$12="Menor"),CONCATENATE("R1C",'Mapa final'!$Q$12),"")</f>
        <v/>
      </c>
      <c r="T36" s="52" t="str">
        <f ca="1">IF(AND('Mapa final'!$AA$13="Baja",'Mapa final'!$AC$13="Menor"),CONCATENATE("R1C",'Mapa final'!$Q$13),"")</f>
        <v/>
      </c>
      <c r="U36" s="53" t="str">
        <f>IF(AND('Mapa final'!$AA$14="Baja",'Mapa final'!$AC$14="Menor"),CONCATENATE("R1C",'Mapa final'!$Q$14),"")</f>
        <v/>
      </c>
      <c r="V36" s="51" t="str">
        <f ca="1">IF(AND('Mapa final'!$AA$9="Baja",'Mapa final'!$AC$9="Moderado"),CONCATENATE("R1C",'Mapa final'!$Q$9),"")</f>
        <v/>
      </c>
      <c r="W36" s="52" t="str">
        <f ca="1">IF(AND('Mapa final'!$AA$10="Baja",'Mapa final'!$AC$10="Moderado"),CONCATENATE("R1C",'Mapa final'!$Q$10),"")</f>
        <v/>
      </c>
      <c r="X36" s="52" t="str">
        <f ca="1">IF(AND('Mapa final'!$AA$11="Baja",'Mapa final'!$AC$11="Moderado"),CONCATENATE("R1C",'Mapa final'!$Q$11),"")</f>
        <v/>
      </c>
      <c r="Y36" s="52" t="str">
        <f ca="1">IF(AND('Mapa final'!$AA$12="Baja",'Mapa final'!$AC$12="Moderado"),CONCATENATE("R1C",'Mapa final'!$Q$12),"")</f>
        <v>R1C4</v>
      </c>
      <c r="Z36" s="52" t="str">
        <f ca="1">IF(AND('Mapa final'!$AA$13="Baja",'Mapa final'!$AC$13="Moderado"),CONCATENATE("R1C",'Mapa final'!$Q$13),"")</f>
        <v>R1C5</v>
      </c>
      <c r="AA36" s="53" t="str">
        <f>IF(AND('Mapa final'!$AA$14="Baja",'Mapa final'!$AC$14="Moderado"),CONCATENATE("R1C",'Mapa final'!$Q$14),"")</f>
        <v/>
      </c>
      <c r="AB36" s="32" t="str">
        <f ca="1">IF(AND('Mapa final'!$AA$9="Baja",'Mapa final'!$AC$9="Mayor"),CONCATENATE("R1C",'Mapa final'!$Q$9),"")</f>
        <v/>
      </c>
      <c r="AC36" s="33" t="str">
        <f ca="1">IF(AND('Mapa final'!$AA$10="Baja",'Mapa final'!$AC$10="Mayor"),CONCATENATE("R1C",'Mapa final'!$Q$10),"")</f>
        <v/>
      </c>
      <c r="AD36" s="33" t="str">
        <f ca="1">IF(AND('Mapa final'!$AA$11="Baja",'Mapa final'!$AC$11="Mayor"),CONCATENATE("R1C",'Mapa final'!$Q$11),"")</f>
        <v>R1C3</v>
      </c>
      <c r="AE36" s="33" t="str">
        <f ca="1">IF(AND('Mapa final'!$AA$12="Baja",'Mapa final'!$AC$12="Mayor"),CONCATENATE("R1C",'Mapa final'!$Q$12),"")</f>
        <v/>
      </c>
      <c r="AF36" s="33" t="str">
        <f ca="1">IF(AND('Mapa final'!$AA$13="Baja",'Mapa final'!$AC$13="Mayor"),CONCATENATE("R1C",'Mapa final'!$Q$13),"")</f>
        <v/>
      </c>
      <c r="AG36" s="34" t="str">
        <f>IF(AND('Mapa final'!$AA$14="Baja",'Mapa final'!$AC$14="Mayor"),CONCATENATE("R1C",'Mapa final'!$Q$14),"")</f>
        <v/>
      </c>
      <c r="AH36" s="35" t="str">
        <f ca="1">IF(AND('Mapa final'!$AA$9="Baja",'Mapa final'!$AC$9="Catastrófico"),CONCATENATE("R1C",'Mapa final'!$Q$9),"")</f>
        <v/>
      </c>
      <c r="AI36" s="36" t="str">
        <f ca="1">IF(AND('Mapa final'!$AA$10="Baja",'Mapa final'!$AC$10="Catastrófico"),CONCATENATE("R1C",'Mapa final'!$Q$10),"")</f>
        <v/>
      </c>
      <c r="AJ36" s="36" t="str">
        <f ca="1">IF(AND('Mapa final'!$AA$11="Baja",'Mapa final'!$AC$11="Catastrófico"),CONCATENATE("R1C",'Mapa final'!$Q$11),"")</f>
        <v/>
      </c>
      <c r="AK36" s="36" t="str">
        <f ca="1">IF(AND('Mapa final'!$AA$12="Baja",'Mapa final'!$AC$12="Catastrófico"),CONCATENATE("R1C",'Mapa final'!$Q$12),"")</f>
        <v/>
      </c>
      <c r="AL36" s="36" t="str">
        <f ca="1">IF(AND('Mapa final'!$AA$13="Baja",'Mapa final'!$AC$13="Catastrófico"),CONCATENATE("R1C",'Mapa final'!$Q$13),"")</f>
        <v/>
      </c>
      <c r="AM36" s="37" t="str">
        <f>IF(AND('Mapa final'!$AA$14="Baja",'Mapa final'!$AC$14="Catastrófico"),CONCATENATE("R1C",'Mapa final'!$Q$14),"")</f>
        <v/>
      </c>
      <c r="AN36" s="70"/>
      <c r="AO36" s="376" t="s">
        <v>78</v>
      </c>
      <c r="AP36" s="377"/>
      <c r="AQ36" s="377"/>
      <c r="AR36" s="377"/>
      <c r="AS36" s="377"/>
      <c r="AT36" s="378"/>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06"/>
      <c r="C37" s="306"/>
      <c r="D37" s="307"/>
      <c r="E37" s="363"/>
      <c r="F37" s="364"/>
      <c r="G37" s="364"/>
      <c r="H37" s="364"/>
      <c r="I37" s="364"/>
      <c r="J37" s="63" t="e">
        <f>IF(AND('Mapa final'!#REF!="Baja",'Mapa final'!#REF!="Leve"),CONCATENATE("R2C",'Mapa final'!#REF!),"")</f>
        <v>#REF!</v>
      </c>
      <c r="K37" s="64" t="e">
        <f>IF(AND('Mapa final'!#REF!="Baja",'Mapa final'!#REF!="Leve"),CONCATENATE("R2C",'Mapa final'!#REF!),"")</f>
        <v>#REF!</v>
      </c>
      <c r="L37" s="64" t="e">
        <f>IF(AND('Mapa final'!#REF!="Baja",'Mapa final'!#REF!="Leve"),CONCATENATE("R2C",'Mapa final'!#REF!),"")</f>
        <v>#REF!</v>
      </c>
      <c r="M37" s="64" t="e">
        <f>IF(AND('Mapa final'!#REF!="Baja",'Mapa final'!#REF!="Leve"),CONCATENATE("R2C",'Mapa final'!#REF!),"")</f>
        <v>#REF!</v>
      </c>
      <c r="N37" s="64" t="e">
        <f>IF(AND('Mapa final'!#REF!="Baja",'Mapa final'!#REF!="Leve"),CONCATENATE("R2C",'Mapa final'!#REF!),"")</f>
        <v>#REF!</v>
      </c>
      <c r="O37" s="65" t="e">
        <f>IF(AND('Mapa final'!#REF!="Baja",'Mapa final'!#REF!="Leve"),CONCATENATE("R2C",'Mapa final'!#REF!),"")</f>
        <v>#REF!</v>
      </c>
      <c r="P37" s="54" t="e">
        <f>IF(AND('Mapa final'!#REF!="Baja",'Mapa final'!#REF!="Menor"),CONCATENATE("R2C",'Mapa final'!#REF!),"")</f>
        <v>#REF!</v>
      </c>
      <c r="Q37" s="55" t="e">
        <f>IF(AND('Mapa final'!#REF!="Baja",'Mapa final'!#REF!="Menor"),CONCATENATE("R2C",'Mapa final'!#REF!),"")</f>
        <v>#REF!</v>
      </c>
      <c r="R37" s="55" t="e">
        <f>IF(AND('Mapa final'!#REF!="Baja",'Mapa final'!#REF!="Menor"),CONCATENATE("R2C",'Mapa final'!#REF!),"")</f>
        <v>#REF!</v>
      </c>
      <c r="S37" s="55" t="e">
        <f>IF(AND('Mapa final'!#REF!="Baja",'Mapa final'!#REF!="Menor"),CONCATENATE("R2C",'Mapa final'!#REF!),"")</f>
        <v>#REF!</v>
      </c>
      <c r="T37" s="55" t="e">
        <f>IF(AND('Mapa final'!#REF!="Baja",'Mapa final'!#REF!="Menor"),CONCATENATE("R2C",'Mapa final'!#REF!),"")</f>
        <v>#REF!</v>
      </c>
      <c r="U37" s="56" t="e">
        <f>IF(AND('Mapa final'!#REF!="Baja",'Mapa final'!#REF!="Menor"),CONCATENATE("R2C",'Mapa final'!#REF!),"")</f>
        <v>#REF!</v>
      </c>
      <c r="V37" s="54" t="e">
        <f>IF(AND('Mapa final'!#REF!="Baja",'Mapa final'!#REF!="Moderado"),CONCATENATE("R2C",'Mapa final'!#REF!),"")</f>
        <v>#REF!</v>
      </c>
      <c r="W37" s="55" t="e">
        <f>IF(AND('Mapa final'!#REF!="Baja",'Mapa final'!#REF!="Moderado"),CONCATENATE("R2C",'Mapa final'!#REF!),"")</f>
        <v>#REF!</v>
      </c>
      <c r="X37" s="55" t="e">
        <f>IF(AND('Mapa final'!#REF!="Baja",'Mapa final'!#REF!="Moderado"),CONCATENATE("R2C",'Mapa final'!#REF!),"")</f>
        <v>#REF!</v>
      </c>
      <c r="Y37" s="55" t="e">
        <f>IF(AND('Mapa final'!#REF!="Baja",'Mapa final'!#REF!="Moderado"),CONCATENATE("R2C",'Mapa final'!#REF!),"")</f>
        <v>#REF!</v>
      </c>
      <c r="Z37" s="55" t="e">
        <f>IF(AND('Mapa final'!#REF!="Baja",'Mapa final'!#REF!="Moderado"),CONCATENATE("R2C",'Mapa final'!#REF!),"")</f>
        <v>#REF!</v>
      </c>
      <c r="AA37" s="56" t="e">
        <f>IF(AND('Mapa final'!#REF!="Baja",'Mapa final'!#REF!="Moderado"),CONCATENATE("R2C",'Mapa final'!#REF!),"")</f>
        <v>#REF!</v>
      </c>
      <c r="AB37" s="38" t="e">
        <f>IF(AND('Mapa final'!#REF!="Baja",'Mapa final'!#REF!="Mayor"),CONCATENATE("R2C",'Mapa final'!#REF!),"")</f>
        <v>#REF!</v>
      </c>
      <c r="AC37" s="39" t="e">
        <f>IF(AND('Mapa final'!#REF!="Baja",'Mapa final'!#REF!="Mayor"),CONCATENATE("R2C",'Mapa final'!#REF!),"")</f>
        <v>#REF!</v>
      </c>
      <c r="AD37" s="39" t="e">
        <f>IF(AND('Mapa final'!#REF!="Baja",'Mapa final'!#REF!="Mayor"),CONCATENATE("R2C",'Mapa final'!#REF!),"")</f>
        <v>#REF!</v>
      </c>
      <c r="AE37" s="39" t="e">
        <f>IF(AND('Mapa final'!#REF!="Baja",'Mapa final'!#REF!="Mayor"),CONCATENATE("R2C",'Mapa final'!#REF!),"")</f>
        <v>#REF!</v>
      </c>
      <c r="AF37" s="39" t="e">
        <f>IF(AND('Mapa final'!#REF!="Baja",'Mapa final'!#REF!="Mayor"),CONCATENATE("R2C",'Mapa final'!#REF!),"")</f>
        <v>#REF!</v>
      </c>
      <c r="AG37" s="40" t="e">
        <f>IF(AND('Mapa final'!#REF!="Baja",'Mapa final'!#REF!="Mayor"),CONCATENATE("R2C",'Mapa final'!#REF!),"")</f>
        <v>#REF!</v>
      </c>
      <c r="AH37" s="41" t="e">
        <f>IF(AND('Mapa final'!#REF!="Baja",'Mapa final'!#REF!="Catastrófico"),CONCATENATE("R2C",'Mapa final'!#REF!),"")</f>
        <v>#REF!</v>
      </c>
      <c r="AI37" s="42" t="e">
        <f>IF(AND('Mapa final'!#REF!="Baja",'Mapa final'!#REF!="Catastrófico"),CONCATENATE("R2C",'Mapa final'!#REF!),"")</f>
        <v>#REF!</v>
      </c>
      <c r="AJ37" s="42" t="e">
        <f>IF(AND('Mapa final'!#REF!="Baja",'Mapa final'!#REF!="Catastrófico"),CONCATENATE("R2C",'Mapa final'!#REF!),"")</f>
        <v>#REF!</v>
      </c>
      <c r="AK37" s="42" t="e">
        <f>IF(AND('Mapa final'!#REF!="Baja",'Mapa final'!#REF!="Catastrófico"),CONCATENATE("R2C",'Mapa final'!#REF!),"")</f>
        <v>#REF!</v>
      </c>
      <c r="AL37" s="42" t="e">
        <f>IF(AND('Mapa final'!#REF!="Baja",'Mapa final'!#REF!="Catastrófico"),CONCATENATE("R2C",'Mapa final'!#REF!),"")</f>
        <v>#REF!</v>
      </c>
      <c r="AM37" s="43" t="e">
        <f>IF(AND('Mapa final'!#REF!="Baja",'Mapa final'!#REF!="Catastrófico"),CONCATENATE("R2C",'Mapa final'!#REF!),"")</f>
        <v>#REF!</v>
      </c>
      <c r="AN37" s="70"/>
      <c r="AO37" s="379"/>
      <c r="AP37" s="380"/>
      <c r="AQ37" s="380"/>
      <c r="AR37" s="380"/>
      <c r="AS37" s="380"/>
      <c r="AT37" s="381"/>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06"/>
      <c r="C38" s="306"/>
      <c r="D38" s="307"/>
      <c r="E38" s="347"/>
      <c r="F38" s="348"/>
      <c r="G38" s="348"/>
      <c r="H38" s="348"/>
      <c r="I38" s="364"/>
      <c r="J38" s="63" t="e">
        <f>IF(AND('Mapa final'!#REF!="Baja",'Mapa final'!#REF!="Leve"),CONCATENATE("R3C",'Mapa final'!#REF!),"")</f>
        <v>#REF!</v>
      </c>
      <c r="K38" s="64" t="e">
        <f>IF(AND('Mapa final'!#REF!="Baja",'Mapa final'!#REF!="Leve"),CONCATENATE("R3C",'Mapa final'!#REF!),"")</f>
        <v>#REF!</v>
      </c>
      <c r="L38" s="64" t="e">
        <f>IF(AND('Mapa final'!#REF!="Baja",'Mapa final'!#REF!="Leve"),CONCATENATE("R3C",'Mapa final'!#REF!),"")</f>
        <v>#REF!</v>
      </c>
      <c r="M38" s="64" t="e">
        <f>IF(AND('Mapa final'!#REF!="Baja",'Mapa final'!#REF!="Leve"),CONCATENATE("R3C",'Mapa final'!#REF!),"")</f>
        <v>#REF!</v>
      </c>
      <c r="N38" s="64" t="e">
        <f>IF(AND('Mapa final'!#REF!="Baja",'Mapa final'!#REF!="Leve"),CONCATENATE("R3C",'Mapa final'!#REF!),"")</f>
        <v>#REF!</v>
      </c>
      <c r="O38" s="65" t="e">
        <f>IF(AND('Mapa final'!#REF!="Baja",'Mapa final'!#REF!="Leve"),CONCATENATE("R3C",'Mapa final'!#REF!),"")</f>
        <v>#REF!</v>
      </c>
      <c r="P38" s="54" t="e">
        <f>IF(AND('Mapa final'!#REF!="Baja",'Mapa final'!#REF!="Menor"),CONCATENATE("R3C",'Mapa final'!#REF!),"")</f>
        <v>#REF!</v>
      </c>
      <c r="Q38" s="55" t="e">
        <f>IF(AND('Mapa final'!#REF!="Baja",'Mapa final'!#REF!="Menor"),CONCATENATE("R3C",'Mapa final'!#REF!),"")</f>
        <v>#REF!</v>
      </c>
      <c r="R38" s="55" t="e">
        <f>IF(AND('Mapa final'!#REF!="Baja",'Mapa final'!#REF!="Menor"),CONCATENATE("R3C",'Mapa final'!#REF!),"")</f>
        <v>#REF!</v>
      </c>
      <c r="S38" s="55" t="e">
        <f>IF(AND('Mapa final'!#REF!="Baja",'Mapa final'!#REF!="Menor"),CONCATENATE("R3C",'Mapa final'!#REF!),"")</f>
        <v>#REF!</v>
      </c>
      <c r="T38" s="55" t="e">
        <f>IF(AND('Mapa final'!#REF!="Baja",'Mapa final'!#REF!="Menor"),CONCATENATE("R3C",'Mapa final'!#REF!),"")</f>
        <v>#REF!</v>
      </c>
      <c r="U38" s="56" t="e">
        <f>IF(AND('Mapa final'!#REF!="Baja",'Mapa final'!#REF!="Menor"),CONCATENATE("R3C",'Mapa final'!#REF!),"")</f>
        <v>#REF!</v>
      </c>
      <c r="V38" s="54" t="e">
        <f>IF(AND('Mapa final'!#REF!="Baja",'Mapa final'!#REF!="Moderado"),CONCATENATE("R3C",'Mapa final'!#REF!),"")</f>
        <v>#REF!</v>
      </c>
      <c r="W38" s="55" t="e">
        <f>IF(AND('Mapa final'!#REF!="Baja",'Mapa final'!#REF!="Moderado"),CONCATENATE("R3C",'Mapa final'!#REF!),"")</f>
        <v>#REF!</v>
      </c>
      <c r="X38" s="55" t="e">
        <f>IF(AND('Mapa final'!#REF!="Baja",'Mapa final'!#REF!="Moderado"),CONCATENATE("R3C",'Mapa final'!#REF!),"")</f>
        <v>#REF!</v>
      </c>
      <c r="Y38" s="55" t="e">
        <f>IF(AND('Mapa final'!#REF!="Baja",'Mapa final'!#REF!="Moderado"),CONCATENATE("R3C",'Mapa final'!#REF!),"")</f>
        <v>#REF!</v>
      </c>
      <c r="Z38" s="55" t="e">
        <f>IF(AND('Mapa final'!#REF!="Baja",'Mapa final'!#REF!="Moderado"),CONCATENATE("R3C",'Mapa final'!#REF!),"")</f>
        <v>#REF!</v>
      </c>
      <c r="AA38" s="56" t="e">
        <f>IF(AND('Mapa final'!#REF!="Baja",'Mapa final'!#REF!="Moderado"),CONCATENATE("R3C",'Mapa final'!#REF!),"")</f>
        <v>#REF!</v>
      </c>
      <c r="AB38" s="38" t="e">
        <f>IF(AND('Mapa final'!#REF!="Baja",'Mapa final'!#REF!="Mayor"),CONCATENATE("R3C",'Mapa final'!#REF!),"")</f>
        <v>#REF!</v>
      </c>
      <c r="AC38" s="39" t="e">
        <f>IF(AND('Mapa final'!#REF!="Baja",'Mapa final'!#REF!="Mayor"),CONCATENATE("R3C",'Mapa final'!#REF!),"")</f>
        <v>#REF!</v>
      </c>
      <c r="AD38" s="39" t="e">
        <f>IF(AND('Mapa final'!#REF!="Baja",'Mapa final'!#REF!="Mayor"),CONCATENATE("R3C",'Mapa final'!#REF!),"")</f>
        <v>#REF!</v>
      </c>
      <c r="AE38" s="39" t="e">
        <f>IF(AND('Mapa final'!#REF!="Baja",'Mapa final'!#REF!="Mayor"),CONCATENATE("R3C",'Mapa final'!#REF!),"")</f>
        <v>#REF!</v>
      </c>
      <c r="AF38" s="39" t="e">
        <f>IF(AND('Mapa final'!#REF!="Baja",'Mapa final'!#REF!="Mayor"),CONCATENATE("R3C",'Mapa final'!#REF!),"")</f>
        <v>#REF!</v>
      </c>
      <c r="AG38" s="40" t="e">
        <f>IF(AND('Mapa final'!#REF!="Baja",'Mapa final'!#REF!="Mayor"),CONCATENATE("R3C",'Mapa final'!#REF!),"")</f>
        <v>#REF!</v>
      </c>
      <c r="AH38" s="41" t="e">
        <f>IF(AND('Mapa final'!#REF!="Baja",'Mapa final'!#REF!="Catastrófico"),CONCATENATE("R3C",'Mapa final'!#REF!),"")</f>
        <v>#REF!</v>
      </c>
      <c r="AI38" s="42" t="e">
        <f>IF(AND('Mapa final'!#REF!="Baja",'Mapa final'!#REF!="Catastrófico"),CONCATENATE("R3C",'Mapa final'!#REF!),"")</f>
        <v>#REF!</v>
      </c>
      <c r="AJ38" s="42" t="e">
        <f>IF(AND('Mapa final'!#REF!="Baja",'Mapa final'!#REF!="Catastrófico"),CONCATENATE("R3C",'Mapa final'!#REF!),"")</f>
        <v>#REF!</v>
      </c>
      <c r="AK38" s="42" t="e">
        <f>IF(AND('Mapa final'!#REF!="Baja",'Mapa final'!#REF!="Catastrófico"),CONCATENATE("R3C",'Mapa final'!#REF!),"")</f>
        <v>#REF!</v>
      </c>
      <c r="AL38" s="42" t="e">
        <f>IF(AND('Mapa final'!#REF!="Baja",'Mapa final'!#REF!="Catastrófico"),CONCATENATE("R3C",'Mapa final'!#REF!),"")</f>
        <v>#REF!</v>
      </c>
      <c r="AM38" s="43" t="e">
        <f>IF(AND('Mapa final'!#REF!="Baja",'Mapa final'!#REF!="Catastrófico"),CONCATENATE("R3C",'Mapa final'!#REF!),"")</f>
        <v>#REF!</v>
      </c>
      <c r="AN38" s="70"/>
      <c r="AO38" s="379"/>
      <c r="AP38" s="380"/>
      <c r="AQ38" s="380"/>
      <c r="AR38" s="380"/>
      <c r="AS38" s="380"/>
      <c r="AT38" s="381"/>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06"/>
      <c r="C39" s="306"/>
      <c r="D39" s="307"/>
      <c r="E39" s="347"/>
      <c r="F39" s="348"/>
      <c r="G39" s="348"/>
      <c r="H39" s="348"/>
      <c r="I39" s="364"/>
      <c r="J39" s="63" t="e">
        <f>IF(AND('Mapa final'!#REF!="Baja",'Mapa final'!#REF!="Leve"),CONCATENATE("R4C",'Mapa final'!#REF!),"")</f>
        <v>#REF!</v>
      </c>
      <c r="K39" s="64" t="e">
        <f>IF(AND('Mapa final'!#REF!="Baja",'Mapa final'!#REF!="Leve"),CONCATENATE("R4C",'Mapa final'!#REF!),"")</f>
        <v>#REF!</v>
      </c>
      <c r="L39" s="64" t="e">
        <f>IF(AND('Mapa final'!#REF!="Baja",'Mapa final'!#REF!="Leve"),CONCATENATE("R4C",'Mapa final'!#REF!),"")</f>
        <v>#REF!</v>
      </c>
      <c r="M39" s="64" t="e">
        <f>IF(AND('Mapa final'!#REF!="Baja",'Mapa final'!#REF!="Leve"),CONCATENATE("R4C",'Mapa final'!#REF!),"")</f>
        <v>#REF!</v>
      </c>
      <c r="N39" s="64" t="e">
        <f>IF(AND('Mapa final'!#REF!="Baja",'Mapa final'!#REF!="Leve"),CONCATENATE("R4C",'Mapa final'!#REF!),"")</f>
        <v>#REF!</v>
      </c>
      <c r="O39" s="65" t="e">
        <f>IF(AND('Mapa final'!#REF!="Baja",'Mapa final'!#REF!="Leve"),CONCATENATE("R4C",'Mapa final'!#REF!),"")</f>
        <v>#REF!</v>
      </c>
      <c r="P39" s="54" t="e">
        <f>IF(AND('Mapa final'!#REF!="Baja",'Mapa final'!#REF!="Menor"),CONCATENATE("R4C",'Mapa final'!#REF!),"")</f>
        <v>#REF!</v>
      </c>
      <c r="Q39" s="55" t="e">
        <f>IF(AND('Mapa final'!#REF!="Baja",'Mapa final'!#REF!="Menor"),CONCATENATE("R4C",'Mapa final'!#REF!),"")</f>
        <v>#REF!</v>
      </c>
      <c r="R39" s="55" t="e">
        <f>IF(AND('Mapa final'!#REF!="Baja",'Mapa final'!#REF!="Menor"),CONCATENATE("R4C",'Mapa final'!#REF!),"")</f>
        <v>#REF!</v>
      </c>
      <c r="S39" s="55" t="e">
        <f>IF(AND('Mapa final'!#REF!="Baja",'Mapa final'!#REF!="Menor"),CONCATENATE("R4C",'Mapa final'!#REF!),"")</f>
        <v>#REF!</v>
      </c>
      <c r="T39" s="55" t="e">
        <f>IF(AND('Mapa final'!#REF!="Baja",'Mapa final'!#REF!="Menor"),CONCATENATE("R4C",'Mapa final'!#REF!),"")</f>
        <v>#REF!</v>
      </c>
      <c r="U39" s="56" t="e">
        <f>IF(AND('Mapa final'!#REF!="Baja",'Mapa final'!#REF!="Menor"),CONCATENATE("R4C",'Mapa final'!#REF!),"")</f>
        <v>#REF!</v>
      </c>
      <c r="V39" s="54" t="e">
        <f>IF(AND('Mapa final'!#REF!="Baja",'Mapa final'!#REF!="Moderado"),CONCATENATE("R4C",'Mapa final'!#REF!),"")</f>
        <v>#REF!</v>
      </c>
      <c r="W39" s="55" t="e">
        <f>IF(AND('Mapa final'!#REF!="Baja",'Mapa final'!#REF!="Moderado"),CONCATENATE("R4C",'Mapa final'!#REF!),"")</f>
        <v>#REF!</v>
      </c>
      <c r="X39" s="55" t="e">
        <f>IF(AND('Mapa final'!#REF!="Baja",'Mapa final'!#REF!="Moderado"),CONCATENATE("R4C",'Mapa final'!#REF!),"")</f>
        <v>#REF!</v>
      </c>
      <c r="Y39" s="55" t="e">
        <f>IF(AND('Mapa final'!#REF!="Baja",'Mapa final'!#REF!="Moderado"),CONCATENATE("R4C",'Mapa final'!#REF!),"")</f>
        <v>#REF!</v>
      </c>
      <c r="Z39" s="55" t="e">
        <f>IF(AND('Mapa final'!#REF!="Baja",'Mapa final'!#REF!="Moderado"),CONCATENATE("R4C",'Mapa final'!#REF!),"")</f>
        <v>#REF!</v>
      </c>
      <c r="AA39" s="56" t="e">
        <f>IF(AND('Mapa final'!#REF!="Baja",'Mapa final'!#REF!="Moderado"),CONCATENATE("R4C",'Mapa final'!#REF!),"")</f>
        <v>#REF!</v>
      </c>
      <c r="AB39" s="38" t="e">
        <f>IF(AND('Mapa final'!#REF!="Baja",'Mapa final'!#REF!="Mayor"),CONCATENATE("R4C",'Mapa final'!#REF!),"")</f>
        <v>#REF!</v>
      </c>
      <c r="AC39" s="39" t="e">
        <f>IF(AND('Mapa final'!#REF!="Baja",'Mapa final'!#REF!="Mayor"),CONCATENATE("R4C",'Mapa final'!#REF!),"")</f>
        <v>#REF!</v>
      </c>
      <c r="AD39" s="39" t="e">
        <f>IF(AND('Mapa final'!#REF!="Baja",'Mapa final'!#REF!="Mayor"),CONCATENATE("R4C",'Mapa final'!#REF!),"")</f>
        <v>#REF!</v>
      </c>
      <c r="AE39" s="39" t="e">
        <f>IF(AND('Mapa final'!#REF!="Baja",'Mapa final'!#REF!="Mayor"),CONCATENATE("R4C",'Mapa final'!#REF!),"")</f>
        <v>#REF!</v>
      </c>
      <c r="AF39" s="39" t="e">
        <f>IF(AND('Mapa final'!#REF!="Baja",'Mapa final'!#REF!="Mayor"),CONCATENATE("R4C",'Mapa final'!#REF!),"")</f>
        <v>#REF!</v>
      </c>
      <c r="AG39" s="40" t="e">
        <f>IF(AND('Mapa final'!#REF!="Baja",'Mapa final'!#REF!="Mayor"),CONCATENATE("R4C",'Mapa final'!#REF!),"")</f>
        <v>#REF!</v>
      </c>
      <c r="AH39" s="41" t="e">
        <f>IF(AND('Mapa final'!#REF!="Baja",'Mapa final'!#REF!="Catastrófico"),CONCATENATE("R4C",'Mapa final'!#REF!),"")</f>
        <v>#REF!</v>
      </c>
      <c r="AI39" s="42" t="e">
        <f>IF(AND('Mapa final'!#REF!="Baja",'Mapa final'!#REF!="Catastrófico"),CONCATENATE("R4C",'Mapa final'!#REF!),"")</f>
        <v>#REF!</v>
      </c>
      <c r="AJ39" s="42" t="e">
        <f>IF(AND('Mapa final'!#REF!="Baja",'Mapa final'!#REF!="Catastrófico"),CONCATENATE("R4C",'Mapa final'!#REF!),"")</f>
        <v>#REF!</v>
      </c>
      <c r="AK39" s="42" t="e">
        <f>IF(AND('Mapa final'!#REF!="Baja",'Mapa final'!#REF!="Catastrófico"),CONCATENATE("R4C",'Mapa final'!#REF!),"")</f>
        <v>#REF!</v>
      </c>
      <c r="AL39" s="42" t="e">
        <f>IF(AND('Mapa final'!#REF!="Baja",'Mapa final'!#REF!="Catastrófico"),CONCATENATE("R4C",'Mapa final'!#REF!),"")</f>
        <v>#REF!</v>
      </c>
      <c r="AM39" s="43" t="e">
        <f>IF(AND('Mapa final'!#REF!="Baja",'Mapa final'!#REF!="Catastrófico"),CONCATENATE("R4C",'Mapa final'!#REF!),"")</f>
        <v>#REF!</v>
      </c>
      <c r="AN39" s="70"/>
      <c r="AO39" s="379"/>
      <c r="AP39" s="380"/>
      <c r="AQ39" s="380"/>
      <c r="AR39" s="380"/>
      <c r="AS39" s="380"/>
      <c r="AT39" s="381"/>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06"/>
      <c r="C40" s="306"/>
      <c r="D40" s="307"/>
      <c r="E40" s="347"/>
      <c r="F40" s="348"/>
      <c r="G40" s="348"/>
      <c r="H40" s="348"/>
      <c r="I40" s="364"/>
      <c r="J40" s="63" t="e">
        <f>IF(AND('Mapa final'!#REF!="Baja",'Mapa final'!#REF!="Leve"),CONCATENATE("R5C",'Mapa final'!#REF!),"")</f>
        <v>#REF!</v>
      </c>
      <c r="K40" s="64" t="e">
        <f>IF(AND('Mapa final'!#REF!="Baja",'Mapa final'!#REF!="Leve"),CONCATENATE("R5C",'Mapa final'!#REF!),"")</f>
        <v>#REF!</v>
      </c>
      <c r="L40" s="64" t="e">
        <f>IF(AND('Mapa final'!#REF!="Baja",'Mapa final'!#REF!="Leve"),CONCATENATE("R5C",'Mapa final'!#REF!),"")</f>
        <v>#REF!</v>
      </c>
      <c r="M40" s="64" t="e">
        <f>IF(AND('Mapa final'!#REF!="Baja",'Mapa final'!#REF!="Leve"),CONCATENATE("R5C",'Mapa final'!#REF!),"")</f>
        <v>#REF!</v>
      </c>
      <c r="N40" s="64" t="e">
        <f>IF(AND('Mapa final'!#REF!="Baja",'Mapa final'!#REF!="Leve"),CONCATENATE("R5C",'Mapa final'!#REF!),"")</f>
        <v>#REF!</v>
      </c>
      <c r="O40" s="65" t="e">
        <f>IF(AND('Mapa final'!#REF!="Baja",'Mapa final'!#REF!="Leve"),CONCATENATE("R5C",'Mapa final'!#REF!),"")</f>
        <v>#REF!</v>
      </c>
      <c r="P40" s="54" t="e">
        <f>IF(AND('Mapa final'!#REF!="Baja",'Mapa final'!#REF!="Menor"),CONCATENATE("R5C",'Mapa final'!#REF!),"")</f>
        <v>#REF!</v>
      </c>
      <c r="Q40" s="55" t="e">
        <f>IF(AND('Mapa final'!#REF!="Baja",'Mapa final'!#REF!="Menor"),CONCATENATE("R5C",'Mapa final'!#REF!),"")</f>
        <v>#REF!</v>
      </c>
      <c r="R40" s="55" t="e">
        <f>IF(AND('Mapa final'!#REF!="Baja",'Mapa final'!#REF!="Menor"),CONCATENATE("R5C",'Mapa final'!#REF!),"")</f>
        <v>#REF!</v>
      </c>
      <c r="S40" s="55" t="e">
        <f>IF(AND('Mapa final'!#REF!="Baja",'Mapa final'!#REF!="Menor"),CONCATENATE("R5C",'Mapa final'!#REF!),"")</f>
        <v>#REF!</v>
      </c>
      <c r="T40" s="55" t="e">
        <f>IF(AND('Mapa final'!#REF!="Baja",'Mapa final'!#REF!="Menor"),CONCATENATE("R5C",'Mapa final'!#REF!),"")</f>
        <v>#REF!</v>
      </c>
      <c r="U40" s="56" t="e">
        <f>IF(AND('Mapa final'!#REF!="Baja",'Mapa final'!#REF!="Menor"),CONCATENATE("R5C",'Mapa final'!#REF!),"")</f>
        <v>#REF!</v>
      </c>
      <c r="V40" s="54" t="e">
        <f>IF(AND('Mapa final'!#REF!="Baja",'Mapa final'!#REF!="Moderado"),CONCATENATE("R5C",'Mapa final'!#REF!),"")</f>
        <v>#REF!</v>
      </c>
      <c r="W40" s="55" t="e">
        <f>IF(AND('Mapa final'!#REF!="Baja",'Mapa final'!#REF!="Moderado"),CONCATENATE("R5C",'Mapa final'!#REF!),"")</f>
        <v>#REF!</v>
      </c>
      <c r="X40" s="55" t="e">
        <f>IF(AND('Mapa final'!#REF!="Baja",'Mapa final'!#REF!="Moderado"),CONCATENATE("R5C",'Mapa final'!#REF!),"")</f>
        <v>#REF!</v>
      </c>
      <c r="Y40" s="55" t="e">
        <f>IF(AND('Mapa final'!#REF!="Baja",'Mapa final'!#REF!="Moderado"),CONCATENATE("R5C",'Mapa final'!#REF!),"")</f>
        <v>#REF!</v>
      </c>
      <c r="Z40" s="55" t="e">
        <f>IF(AND('Mapa final'!#REF!="Baja",'Mapa final'!#REF!="Moderado"),CONCATENATE("R5C",'Mapa final'!#REF!),"")</f>
        <v>#REF!</v>
      </c>
      <c r="AA40" s="56" t="e">
        <f>IF(AND('Mapa final'!#REF!="Baja",'Mapa final'!#REF!="Moderado"),CONCATENATE("R5C",'Mapa final'!#REF!),"")</f>
        <v>#REF!</v>
      </c>
      <c r="AB40" s="38" t="e">
        <f>IF(AND('Mapa final'!#REF!="Baja",'Mapa final'!#REF!="Mayor"),CONCATENATE("R5C",'Mapa final'!#REF!),"")</f>
        <v>#REF!</v>
      </c>
      <c r="AC40" s="39" t="e">
        <f>IF(AND('Mapa final'!#REF!="Baja",'Mapa final'!#REF!="Mayor"),CONCATENATE("R5C",'Mapa final'!#REF!),"")</f>
        <v>#REF!</v>
      </c>
      <c r="AD40" s="44" t="e">
        <f>IF(AND('Mapa final'!#REF!="Baja",'Mapa final'!#REF!="Mayor"),CONCATENATE("R5C",'Mapa final'!#REF!),"")</f>
        <v>#REF!</v>
      </c>
      <c r="AE40" s="44" t="e">
        <f>IF(AND('Mapa final'!#REF!="Baja",'Mapa final'!#REF!="Mayor"),CONCATENATE("R5C",'Mapa final'!#REF!),"")</f>
        <v>#REF!</v>
      </c>
      <c r="AF40" s="44" t="e">
        <f>IF(AND('Mapa final'!#REF!="Baja",'Mapa final'!#REF!="Mayor"),CONCATENATE("R5C",'Mapa final'!#REF!),"")</f>
        <v>#REF!</v>
      </c>
      <c r="AG40" s="40" t="e">
        <f>IF(AND('Mapa final'!#REF!="Baja",'Mapa final'!#REF!="Mayor"),CONCATENATE("R5C",'Mapa final'!#REF!),"")</f>
        <v>#REF!</v>
      </c>
      <c r="AH40" s="41" t="e">
        <f>IF(AND('Mapa final'!#REF!="Baja",'Mapa final'!#REF!="Catastrófico"),CONCATENATE("R5C",'Mapa final'!#REF!),"")</f>
        <v>#REF!</v>
      </c>
      <c r="AI40" s="42" t="e">
        <f>IF(AND('Mapa final'!#REF!="Baja",'Mapa final'!#REF!="Catastrófico"),CONCATENATE("R5C",'Mapa final'!#REF!),"")</f>
        <v>#REF!</v>
      </c>
      <c r="AJ40" s="42" t="e">
        <f>IF(AND('Mapa final'!#REF!="Baja",'Mapa final'!#REF!="Catastrófico"),CONCATENATE("R5C",'Mapa final'!#REF!),"")</f>
        <v>#REF!</v>
      </c>
      <c r="AK40" s="42" t="e">
        <f>IF(AND('Mapa final'!#REF!="Baja",'Mapa final'!#REF!="Catastrófico"),CONCATENATE("R5C",'Mapa final'!#REF!),"")</f>
        <v>#REF!</v>
      </c>
      <c r="AL40" s="42" t="e">
        <f>IF(AND('Mapa final'!#REF!="Baja",'Mapa final'!#REF!="Catastrófico"),CONCATENATE("R5C",'Mapa final'!#REF!),"")</f>
        <v>#REF!</v>
      </c>
      <c r="AM40" s="43" t="e">
        <f>IF(AND('Mapa final'!#REF!="Baja",'Mapa final'!#REF!="Catastrófico"),CONCATENATE("R5C",'Mapa final'!#REF!),"")</f>
        <v>#REF!</v>
      </c>
      <c r="AN40" s="70"/>
      <c r="AO40" s="379"/>
      <c r="AP40" s="380"/>
      <c r="AQ40" s="380"/>
      <c r="AR40" s="380"/>
      <c r="AS40" s="380"/>
      <c r="AT40" s="381"/>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06"/>
      <c r="C41" s="306"/>
      <c r="D41" s="307"/>
      <c r="E41" s="347"/>
      <c r="F41" s="348"/>
      <c r="G41" s="348"/>
      <c r="H41" s="348"/>
      <c r="I41" s="364"/>
      <c r="J41" s="63" t="e">
        <f>IF(AND('Mapa final'!#REF!="Baja",'Mapa final'!#REF!="Leve"),CONCATENATE("R6C",'Mapa final'!#REF!),"")</f>
        <v>#REF!</v>
      </c>
      <c r="K41" s="64" t="e">
        <f>IF(AND('Mapa final'!#REF!="Baja",'Mapa final'!#REF!="Leve"),CONCATENATE("R6C",'Mapa final'!#REF!),"")</f>
        <v>#REF!</v>
      </c>
      <c r="L41" s="64" t="e">
        <f>IF(AND('Mapa final'!#REF!="Baja",'Mapa final'!#REF!="Leve"),CONCATENATE("R6C",'Mapa final'!#REF!),"")</f>
        <v>#REF!</v>
      </c>
      <c r="M41" s="64" t="e">
        <f>IF(AND('Mapa final'!#REF!="Baja",'Mapa final'!#REF!="Leve"),CONCATENATE("R6C",'Mapa final'!#REF!),"")</f>
        <v>#REF!</v>
      </c>
      <c r="N41" s="64" t="e">
        <f>IF(AND('Mapa final'!#REF!="Baja",'Mapa final'!#REF!="Leve"),CONCATENATE("R6C",'Mapa final'!#REF!),"")</f>
        <v>#REF!</v>
      </c>
      <c r="O41" s="65" t="e">
        <f>IF(AND('Mapa final'!#REF!="Baja",'Mapa final'!#REF!="Leve"),CONCATENATE("R6C",'Mapa final'!#REF!),"")</f>
        <v>#REF!</v>
      </c>
      <c r="P41" s="54" t="e">
        <f>IF(AND('Mapa final'!#REF!="Baja",'Mapa final'!#REF!="Menor"),CONCATENATE("R6C",'Mapa final'!#REF!),"")</f>
        <v>#REF!</v>
      </c>
      <c r="Q41" s="55" t="e">
        <f>IF(AND('Mapa final'!#REF!="Baja",'Mapa final'!#REF!="Menor"),CONCATENATE("R6C",'Mapa final'!#REF!),"")</f>
        <v>#REF!</v>
      </c>
      <c r="R41" s="55" t="e">
        <f>IF(AND('Mapa final'!#REF!="Baja",'Mapa final'!#REF!="Menor"),CONCATENATE("R6C",'Mapa final'!#REF!),"")</f>
        <v>#REF!</v>
      </c>
      <c r="S41" s="55" t="e">
        <f>IF(AND('Mapa final'!#REF!="Baja",'Mapa final'!#REF!="Menor"),CONCATENATE("R6C",'Mapa final'!#REF!),"")</f>
        <v>#REF!</v>
      </c>
      <c r="T41" s="55" t="e">
        <f>IF(AND('Mapa final'!#REF!="Baja",'Mapa final'!#REF!="Menor"),CONCATENATE("R6C",'Mapa final'!#REF!),"")</f>
        <v>#REF!</v>
      </c>
      <c r="U41" s="56" t="e">
        <f>IF(AND('Mapa final'!#REF!="Baja",'Mapa final'!#REF!="Menor"),CONCATENATE("R6C",'Mapa final'!#REF!),"")</f>
        <v>#REF!</v>
      </c>
      <c r="V41" s="54" t="e">
        <f>IF(AND('Mapa final'!#REF!="Baja",'Mapa final'!#REF!="Moderado"),CONCATENATE("R6C",'Mapa final'!#REF!),"")</f>
        <v>#REF!</v>
      </c>
      <c r="W41" s="55" t="e">
        <f>IF(AND('Mapa final'!#REF!="Baja",'Mapa final'!#REF!="Moderado"),CONCATENATE("R6C",'Mapa final'!#REF!),"")</f>
        <v>#REF!</v>
      </c>
      <c r="X41" s="55" t="e">
        <f>IF(AND('Mapa final'!#REF!="Baja",'Mapa final'!#REF!="Moderado"),CONCATENATE("R6C",'Mapa final'!#REF!),"")</f>
        <v>#REF!</v>
      </c>
      <c r="Y41" s="55" t="e">
        <f>IF(AND('Mapa final'!#REF!="Baja",'Mapa final'!#REF!="Moderado"),CONCATENATE("R6C",'Mapa final'!#REF!),"")</f>
        <v>#REF!</v>
      </c>
      <c r="Z41" s="55" t="e">
        <f>IF(AND('Mapa final'!#REF!="Baja",'Mapa final'!#REF!="Moderado"),CONCATENATE("R6C",'Mapa final'!#REF!),"")</f>
        <v>#REF!</v>
      </c>
      <c r="AA41" s="56" t="e">
        <f>IF(AND('Mapa final'!#REF!="Baja",'Mapa final'!#REF!="Moderado"),CONCATENATE("R6C",'Mapa final'!#REF!),"")</f>
        <v>#REF!</v>
      </c>
      <c r="AB41" s="38" t="e">
        <f>IF(AND('Mapa final'!#REF!="Baja",'Mapa final'!#REF!="Mayor"),CONCATENATE("R6C",'Mapa final'!#REF!),"")</f>
        <v>#REF!</v>
      </c>
      <c r="AC41" s="39" t="e">
        <f>IF(AND('Mapa final'!#REF!="Baja",'Mapa final'!#REF!="Mayor"),CONCATENATE("R6C",'Mapa final'!#REF!),"")</f>
        <v>#REF!</v>
      </c>
      <c r="AD41" s="44" t="e">
        <f>IF(AND('Mapa final'!#REF!="Baja",'Mapa final'!#REF!="Mayor"),CONCATENATE("R6C",'Mapa final'!#REF!),"")</f>
        <v>#REF!</v>
      </c>
      <c r="AE41" s="44" t="e">
        <f>IF(AND('Mapa final'!#REF!="Baja",'Mapa final'!#REF!="Mayor"),CONCATENATE("R6C",'Mapa final'!#REF!),"")</f>
        <v>#REF!</v>
      </c>
      <c r="AF41" s="44" t="e">
        <f>IF(AND('Mapa final'!#REF!="Baja",'Mapa final'!#REF!="Mayor"),CONCATENATE("R6C",'Mapa final'!#REF!),"")</f>
        <v>#REF!</v>
      </c>
      <c r="AG41" s="40" t="e">
        <f>IF(AND('Mapa final'!#REF!="Baja",'Mapa final'!#REF!="Mayor"),CONCATENATE("R6C",'Mapa final'!#REF!),"")</f>
        <v>#REF!</v>
      </c>
      <c r="AH41" s="41" t="e">
        <f>IF(AND('Mapa final'!#REF!="Baja",'Mapa final'!#REF!="Catastrófico"),CONCATENATE("R6C",'Mapa final'!#REF!),"")</f>
        <v>#REF!</v>
      </c>
      <c r="AI41" s="42" t="e">
        <f>IF(AND('Mapa final'!#REF!="Baja",'Mapa final'!#REF!="Catastrófico"),CONCATENATE("R6C",'Mapa final'!#REF!),"")</f>
        <v>#REF!</v>
      </c>
      <c r="AJ41" s="42" t="e">
        <f>IF(AND('Mapa final'!#REF!="Baja",'Mapa final'!#REF!="Catastrófico"),CONCATENATE("R6C",'Mapa final'!#REF!),"")</f>
        <v>#REF!</v>
      </c>
      <c r="AK41" s="42" t="e">
        <f>IF(AND('Mapa final'!#REF!="Baja",'Mapa final'!#REF!="Catastrófico"),CONCATENATE("R6C",'Mapa final'!#REF!),"")</f>
        <v>#REF!</v>
      </c>
      <c r="AL41" s="42" t="e">
        <f>IF(AND('Mapa final'!#REF!="Baja",'Mapa final'!#REF!="Catastrófico"),CONCATENATE("R6C",'Mapa final'!#REF!),"")</f>
        <v>#REF!</v>
      </c>
      <c r="AM41" s="43" t="e">
        <f>IF(AND('Mapa final'!#REF!="Baja",'Mapa final'!#REF!="Catastrófico"),CONCATENATE("R6C",'Mapa final'!#REF!),"")</f>
        <v>#REF!</v>
      </c>
      <c r="AN41" s="70"/>
      <c r="AO41" s="379"/>
      <c r="AP41" s="380"/>
      <c r="AQ41" s="380"/>
      <c r="AR41" s="380"/>
      <c r="AS41" s="380"/>
      <c r="AT41" s="381"/>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06"/>
      <c r="C42" s="306"/>
      <c r="D42" s="307"/>
      <c r="E42" s="347"/>
      <c r="F42" s="348"/>
      <c r="G42" s="348"/>
      <c r="H42" s="348"/>
      <c r="I42" s="364"/>
      <c r="J42" s="63" t="e">
        <f>IF(AND('Mapa final'!#REF!="Baja",'Mapa final'!#REF!="Leve"),CONCATENATE("R7C",'Mapa final'!#REF!),"")</f>
        <v>#REF!</v>
      </c>
      <c r="K42" s="64" t="e">
        <f>IF(AND('Mapa final'!#REF!="Baja",'Mapa final'!#REF!="Leve"),CONCATENATE("R7C",'Mapa final'!#REF!),"")</f>
        <v>#REF!</v>
      </c>
      <c r="L42" s="64" t="e">
        <f>IF(AND('Mapa final'!#REF!="Baja",'Mapa final'!#REF!="Leve"),CONCATENATE("R7C",'Mapa final'!#REF!),"")</f>
        <v>#REF!</v>
      </c>
      <c r="M42" s="64" t="e">
        <f>IF(AND('Mapa final'!#REF!="Baja",'Mapa final'!#REF!="Leve"),CONCATENATE("R7C",'Mapa final'!#REF!),"")</f>
        <v>#REF!</v>
      </c>
      <c r="N42" s="64" t="e">
        <f>IF(AND('Mapa final'!#REF!="Baja",'Mapa final'!#REF!="Leve"),CONCATENATE("R7C",'Mapa final'!#REF!),"")</f>
        <v>#REF!</v>
      </c>
      <c r="O42" s="65" t="e">
        <f>IF(AND('Mapa final'!#REF!="Baja",'Mapa final'!#REF!="Leve"),CONCATENATE("R7C",'Mapa final'!#REF!),"")</f>
        <v>#REF!</v>
      </c>
      <c r="P42" s="54" t="e">
        <f>IF(AND('Mapa final'!#REF!="Baja",'Mapa final'!#REF!="Menor"),CONCATENATE("R7C",'Mapa final'!#REF!),"")</f>
        <v>#REF!</v>
      </c>
      <c r="Q42" s="55" t="e">
        <f>IF(AND('Mapa final'!#REF!="Baja",'Mapa final'!#REF!="Menor"),CONCATENATE("R7C",'Mapa final'!#REF!),"")</f>
        <v>#REF!</v>
      </c>
      <c r="R42" s="55" t="e">
        <f>IF(AND('Mapa final'!#REF!="Baja",'Mapa final'!#REF!="Menor"),CONCATENATE("R7C",'Mapa final'!#REF!),"")</f>
        <v>#REF!</v>
      </c>
      <c r="S42" s="55" t="e">
        <f>IF(AND('Mapa final'!#REF!="Baja",'Mapa final'!#REF!="Menor"),CONCATENATE("R7C",'Mapa final'!#REF!),"")</f>
        <v>#REF!</v>
      </c>
      <c r="T42" s="55" t="e">
        <f>IF(AND('Mapa final'!#REF!="Baja",'Mapa final'!#REF!="Menor"),CONCATENATE("R7C",'Mapa final'!#REF!),"")</f>
        <v>#REF!</v>
      </c>
      <c r="U42" s="56" t="e">
        <f>IF(AND('Mapa final'!#REF!="Baja",'Mapa final'!#REF!="Menor"),CONCATENATE("R7C",'Mapa final'!#REF!),"")</f>
        <v>#REF!</v>
      </c>
      <c r="V42" s="54" t="e">
        <f>IF(AND('Mapa final'!#REF!="Baja",'Mapa final'!#REF!="Moderado"),CONCATENATE("R7C",'Mapa final'!#REF!),"")</f>
        <v>#REF!</v>
      </c>
      <c r="W42" s="55" t="e">
        <f>IF(AND('Mapa final'!#REF!="Baja",'Mapa final'!#REF!="Moderado"),CONCATENATE("R7C",'Mapa final'!#REF!),"")</f>
        <v>#REF!</v>
      </c>
      <c r="X42" s="55" t="e">
        <f>IF(AND('Mapa final'!#REF!="Baja",'Mapa final'!#REF!="Moderado"),CONCATENATE("R7C",'Mapa final'!#REF!),"")</f>
        <v>#REF!</v>
      </c>
      <c r="Y42" s="55" t="e">
        <f>IF(AND('Mapa final'!#REF!="Baja",'Mapa final'!#REF!="Moderado"),CONCATENATE("R7C",'Mapa final'!#REF!),"")</f>
        <v>#REF!</v>
      </c>
      <c r="Z42" s="55" t="e">
        <f>IF(AND('Mapa final'!#REF!="Baja",'Mapa final'!#REF!="Moderado"),CONCATENATE("R7C",'Mapa final'!#REF!),"")</f>
        <v>#REF!</v>
      </c>
      <c r="AA42" s="56" t="e">
        <f>IF(AND('Mapa final'!#REF!="Baja",'Mapa final'!#REF!="Moderado"),CONCATENATE("R7C",'Mapa final'!#REF!),"")</f>
        <v>#REF!</v>
      </c>
      <c r="AB42" s="38" t="e">
        <f>IF(AND('Mapa final'!#REF!="Baja",'Mapa final'!#REF!="Mayor"),CONCATENATE("R7C",'Mapa final'!#REF!),"")</f>
        <v>#REF!</v>
      </c>
      <c r="AC42" s="39" t="e">
        <f>IF(AND('Mapa final'!#REF!="Baja",'Mapa final'!#REF!="Mayor"),CONCATENATE("R7C",'Mapa final'!#REF!),"")</f>
        <v>#REF!</v>
      </c>
      <c r="AD42" s="44" t="e">
        <f>IF(AND('Mapa final'!#REF!="Baja",'Mapa final'!#REF!="Mayor"),CONCATENATE("R7C",'Mapa final'!#REF!),"")</f>
        <v>#REF!</v>
      </c>
      <c r="AE42" s="44" t="e">
        <f>IF(AND('Mapa final'!#REF!="Baja",'Mapa final'!#REF!="Mayor"),CONCATENATE("R7C",'Mapa final'!#REF!),"")</f>
        <v>#REF!</v>
      </c>
      <c r="AF42" s="44" t="e">
        <f>IF(AND('Mapa final'!#REF!="Baja",'Mapa final'!#REF!="Mayor"),CONCATENATE("R7C",'Mapa final'!#REF!),"")</f>
        <v>#REF!</v>
      </c>
      <c r="AG42" s="40" t="e">
        <f>IF(AND('Mapa final'!#REF!="Baja",'Mapa final'!#REF!="Mayor"),CONCATENATE("R7C",'Mapa final'!#REF!),"")</f>
        <v>#REF!</v>
      </c>
      <c r="AH42" s="41" t="e">
        <f>IF(AND('Mapa final'!#REF!="Baja",'Mapa final'!#REF!="Catastrófico"),CONCATENATE("R7C",'Mapa final'!#REF!),"")</f>
        <v>#REF!</v>
      </c>
      <c r="AI42" s="42" t="e">
        <f>IF(AND('Mapa final'!#REF!="Baja",'Mapa final'!#REF!="Catastrófico"),CONCATENATE("R7C",'Mapa final'!#REF!),"")</f>
        <v>#REF!</v>
      </c>
      <c r="AJ42" s="42" t="e">
        <f>IF(AND('Mapa final'!#REF!="Baja",'Mapa final'!#REF!="Catastrófico"),CONCATENATE("R7C",'Mapa final'!#REF!),"")</f>
        <v>#REF!</v>
      </c>
      <c r="AK42" s="42" t="e">
        <f>IF(AND('Mapa final'!#REF!="Baja",'Mapa final'!#REF!="Catastrófico"),CONCATENATE("R7C",'Mapa final'!#REF!),"")</f>
        <v>#REF!</v>
      </c>
      <c r="AL42" s="42" t="e">
        <f>IF(AND('Mapa final'!#REF!="Baja",'Mapa final'!#REF!="Catastrófico"),CONCATENATE("R7C",'Mapa final'!#REF!),"")</f>
        <v>#REF!</v>
      </c>
      <c r="AM42" s="43" t="e">
        <f>IF(AND('Mapa final'!#REF!="Baja",'Mapa final'!#REF!="Catastrófico"),CONCATENATE("R7C",'Mapa final'!#REF!),"")</f>
        <v>#REF!</v>
      </c>
      <c r="AN42" s="70"/>
      <c r="AO42" s="379"/>
      <c r="AP42" s="380"/>
      <c r="AQ42" s="380"/>
      <c r="AR42" s="380"/>
      <c r="AS42" s="380"/>
      <c r="AT42" s="381"/>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06"/>
      <c r="C43" s="306"/>
      <c r="D43" s="307"/>
      <c r="E43" s="347"/>
      <c r="F43" s="348"/>
      <c r="G43" s="348"/>
      <c r="H43" s="348"/>
      <c r="I43" s="364"/>
      <c r="J43" s="63" t="e">
        <f>IF(AND('Mapa final'!#REF!="Baja",'Mapa final'!#REF!="Leve"),CONCATENATE("R8C",'Mapa final'!#REF!),"")</f>
        <v>#REF!</v>
      </c>
      <c r="K43" s="64" t="e">
        <f>IF(AND('Mapa final'!#REF!="Baja",'Mapa final'!#REF!="Leve"),CONCATENATE("R8C",'Mapa final'!#REF!),"")</f>
        <v>#REF!</v>
      </c>
      <c r="L43" s="64" t="e">
        <f>IF(AND('Mapa final'!#REF!="Baja",'Mapa final'!#REF!="Leve"),CONCATENATE("R8C",'Mapa final'!#REF!),"")</f>
        <v>#REF!</v>
      </c>
      <c r="M43" s="64" t="e">
        <f>IF(AND('Mapa final'!#REF!="Baja",'Mapa final'!#REF!="Leve"),CONCATENATE("R8C",'Mapa final'!#REF!),"")</f>
        <v>#REF!</v>
      </c>
      <c r="N43" s="64" t="e">
        <f>IF(AND('Mapa final'!#REF!="Baja",'Mapa final'!#REF!="Leve"),CONCATENATE("R8C",'Mapa final'!#REF!),"")</f>
        <v>#REF!</v>
      </c>
      <c r="O43" s="65" t="e">
        <f>IF(AND('Mapa final'!#REF!="Baja",'Mapa final'!#REF!="Leve"),CONCATENATE("R8C",'Mapa final'!#REF!),"")</f>
        <v>#REF!</v>
      </c>
      <c r="P43" s="54" t="e">
        <f>IF(AND('Mapa final'!#REF!="Baja",'Mapa final'!#REF!="Menor"),CONCATENATE("R8C",'Mapa final'!#REF!),"")</f>
        <v>#REF!</v>
      </c>
      <c r="Q43" s="55" t="e">
        <f>IF(AND('Mapa final'!#REF!="Baja",'Mapa final'!#REF!="Menor"),CONCATENATE("R8C",'Mapa final'!#REF!),"")</f>
        <v>#REF!</v>
      </c>
      <c r="R43" s="55" t="e">
        <f>IF(AND('Mapa final'!#REF!="Baja",'Mapa final'!#REF!="Menor"),CONCATENATE("R8C",'Mapa final'!#REF!),"")</f>
        <v>#REF!</v>
      </c>
      <c r="S43" s="55" t="e">
        <f>IF(AND('Mapa final'!#REF!="Baja",'Mapa final'!#REF!="Menor"),CONCATENATE("R8C",'Mapa final'!#REF!),"")</f>
        <v>#REF!</v>
      </c>
      <c r="T43" s="55" t="e">
        <f>IF(AND('Mapa final'!#REF!="Baja",'Mapa final'!#REF!="Menor"),CONCATENATE("R8C",'Mapa final'!#REF!),"")</f>
        <v>#REF!</v>
      </c>
      <c r="U43" s="56" t="e">
        <f>IF(AND('Mapa final'!#REF!="Baja",'Mapa final'!#REF!="Menor"),CONCATENATE("R8C",'Mapa final'!#REF!),"")</f>
        <v>#REF!</v>
      </c>
      <c r="V43" s="54" t="e">
        <f>IF(AND('Mapa final'!#REF!="Baja",'Mapa final'!#REF!="Moderado"),CONCATENATE("R8C",'Mapa final'!#REF!),"")</f>
        <v>#REF!</v>
      </c>
      <c r="W43" s="55" t="e">
        <f>IF(AND('Mapa final'!#REF!="Baja",'Mapa final'!#REF!="Moderado"),CONCATENATE("R8C",'Mapa final'!#REF!),"")</f>
        <v>#REF!</v>
      </c>
      <c r="X43" s="55" t="e">
        <f>IF(AND('Mapa final'!#REF!="Baja",'Mapa final'!#REF!="Moderado"),CONCATENATE("R8C",'Mapa final'!#REF!),"")</f>
        <v>#REF!</v>
      </c>
      <c r="Y43" s="55" t="e">
        <f>IF(AND('Mapa final'!#REF!="Baja",'Mapa final'!#REF!="Moderado"),CONCATENATE("R8C",'Mapa final'!#REF!),"")</f>
        <v>#REF!</v>
      </c>
      <c r="Z43" s="55" t="e">
        <f>IF(AND('Mapa final'!#REF!="Baja",'Mapa final'!#REF!="Moderado"),CONCATENATE("R8C",'Mapa final'!#REF!),"")</f>
        <v>#REF!</v>
      </c>
      <c r="AA43" s="56" t="e">
        <f>IF(AND('Mapa final'!#REF!="Baja",'Mapa final'!#REF!="Moderado"),CONCATENATE("R8C",'Mapa final'!#REF!),"")</f>
        <v>#REF!</v>
      </c>
      <c r="AB43" s="38" t="e">
        <f>IF(AND('Mapa final'!#REF!="Baja",'Mapa final'!#REF!="Mayor"),CONCATENATE("R8C",'Mapa final'!#REF!),"")</f>
        <v>#REF!</v>
      </c>
      <c r="AC43" s="39" t="e">
        <f>IF(AND('Mapa final'!#REF!="Baja",'Mapa final'!#REF!="Mayor"),CONCATENATE("R8C",'Mapa final'!#REF!),"")</f>
        <v>#REF!</v>
      </c>
      <c r="AD43" s="44" t="e">
        <f>IF(AND('Mapa final'!#REF!="Baja",'Mapa final'!#REF!="Mayor"),CONCATENATE("R8C",'Mapa final'!#REF!),"")</f>
        <v>#REF!</v>
      </c>
      <c r="AE43" s="44" t="e">
        <f>IF(AND('Mapa final'!#REF!="Baja",'Mapa final'!#REF!="Mayor"),CONCATENATE("R8C",'Mapa final'!#REF!),"")</f>
        <v>#REF!</v>
      </c>
      <c r="AF43" s="44" t="e">
        <f>IF(AND('Mapa final'!#REF!="Baja",'Mapa final'!#REF!="Mayor"),CONCATENATE("R8C",'Mapa final'!#REF!),"")</f>
        <v>#REF!</v>
      </c>
      <c r="AG43" s="40" t="e">
        <f>IF(AND('Mapa final'!#REF!="Baja",'Mapa final'!#REF!="Mayor"),CONCATENATE("R8C",'Mapa final'!#REF!),"")</f>
        <v>#REF!</v>
      </c>
      <c r="AH43" s="41" t="e">
        <f>IF(AND('Mapa final'!#REF!="Baja",'Mapa final'!#REF!="Catastrófico"),CONCATENATE("R8C",'Mapa final'!#REF!),"")</f>
        <v>#REF!</v>
      </c>
      <c r="AI43" s="42" t="e">
        <f>IF(AND('Mapa final'!#REF!="Baja",'Mapa final'!#REF!="Catastrófico"),CONCATENATE("R8C",'Mapa final'!#REF!),"")</f>
        <v>#REF!</v>
      </c>
      <c r="AJ43" s="42" t="e">
        <f>IF(AND('Mapa final'!#REF!="Baja",'Mapa final'!#REF!="Catastrófico"),CONCATENATE("R8C",'Mapa final'!#REF!),"")</f>
        <v>#REF!</v>
      </c>
      <c r="AK43" s="42" t="e">
        <f>IF(AND('Mapa final'!#REF!="Baja",'Mapa final'!#REF!="Catastrófico"),CONCATENATE("R8C",'Mapa final'!#REF!),"")</f>
        <v>#REF!</v>
      </c>
      <c r="AL43" s="42" t="e">
        <f>IF(AND('Mapa final'!#REF!="Baja",'Mapa final'!#REF!="Catastrófico"),CONCATENATE("R8C",'Mapa final'!#REF!),"")</f>
        <v>#REF!</v>
      </c>
      <c r="AM43" s="43" t="e">
        <f>IF(AND('Mapa final'!#REF!="Baja",'Mapa final'!#REF!="Catastrófico"),CONCATENATE("R8C",'Mapa final'!#REF!),"")</f>
        <v>#REF!</v>
      </c>
      <c r="AN43" s="70"/>
      <c r="AO43" s="379"/>
      <c r="AP43" s="380"/>
      <c r="AQ43" s="380"/>
      <c r="AR43" s="380"/>
      <c r="AS43" s="380"/>
      <c r="AT43" s="381"/>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06"/>
      <c r="C44" s="306"/>
      <c r="D44" s="307"/>
      <c r="E44" s="347"/>
      <c r="F44" s="348"/>
      <c r="G44" s="348"/>
      <c r="H44" s="348"/>
      <c r="I44" s="364"/>
      <c r="J44" s="63" t="e">
        <f>IF(AND('Mapa final'!#REF!="Baja",'Mapa final'!#REF!="Leve"),CONCATENATE("R9C",'Mapa final'!#REF!),"")</f>
        <v>#REF!</v>
      </c>
      <c r="K44" s="64" t="e">
        <f>IF(AND('Mapa final'!#REF!="Baja",'Mapa final'!#REF!="Leve"),CONCATENATE("R9C",'Mapa final'!#REF!),"")</f>
        <v>#REF!</v>
      </c>
      <c r="L44" s="64" t="e">
        <f>IF(AND('Mapa final'!#REF!="Baja",'Mapa final'!#REF!="Leve"),CONCATENATE("R9C",'Mapa final'!#REF!),"")</f>
        <v>#REF!</v>
      </c>
      <c r="M44" s="64" t="e">
        <f>IF(AND('Mapa final'!#REF!="Baja",'Mapa final'!#REF!="Leve"),CONCATENATE("R9C",'Mapa final'!#REF!),"")</f>
        <v>#REF!</v>
      </c>
      <c r="N44" s="64" t="e">
        <f>IF(AND('Mapa final'!#REF!="Baja",'Mapa final'!#REF!="Leve"),CONCATENATE("R9C",'Mapa final'!#REF!),"")</f>
        <v>#REF!</v>
      </c>
      <c r="O44" s="65" t="e">
        <f>IF(AND('Mapa final'!#REF!="Baja",'Mapa final'!#REF!="Leve"),CONCATENATE("R9C",'Mapa final'!#REF!),"")</f>
        <v>#REF!</v>
      </c>
      <c r="P44" s="54" t="e">
        <f>IF(AND('Mapa final'!#REF!="Baja",'Mapa final'!#REF!="Menor"),CONCATENATE("R9C",'Mapa final'!#REF!),"")</f>
        <v>#REF!</v>
      </c>
      <c r="Q44" s="55" t="e">
        <f>IF(AND('Mapa final'!#REF!="Baja",'Mapa final'!#REF!="Menor"),CONCATENATE("R9C",'Mapa final'!#REF!),"")</f>
        <v>#REF!</v>
      </c>
      <c r="R44" s="55" t="e">
        <f>IF(AND('Mapa final'!#REF!="Baja",'Mapa final'!#REF!="Menor"),CONCATENATE("R9C",'Mapa final'!#REF!),"")</f>
        <v>#REF!</v>
      </c>
      <c r="S44" s="55" t="e">
        <f>IF(AND('Mapa final'!#REF!="Baja",'Mapa final'!#REF!="Menor"),CONCATENATE("R9C",'Mapa final'!#REF!),"")</f>
        <v>#REF!</v>
      </c>
      <c r="T44" s="55" t="e">
        <f>IF(AND('Mapa final'!#REF!="Baja",'Mapa final'!#REF!="Menor"),CONCATENATE("R9C",'Mapa final'!#REF!),"")</f>
        <v>#REF!</v>
      </c>
      <c r="U44" s="56" t="e">
        <f>IF(AND('Mapa final'!#REF!="Baja",'Mapa final'!#REF!="Menor"),CONCATENATE("R9C",'Mapa final'!#REF!),"")</f>
        <v>#REF!</v>
      </c>
      <c r="V44" s="54" t="e">
        <f>IF(AND('Mapa final'!#REF!="Baja",'Mapa final'!#REF!="Moderado"),CONCATENATE("R9C",'Mapa final'!#REF!),"")</f>
        <v>#REF!</v>
      </c>
      <c r="W44" s="55" t="e">
        <f>IF(AND('Mapa final'!#REF!="Baja",'Mapa final'!#REF!="Moderado"),CONCATENATE("R9C",'Mapa final'!#REF!),"")</f>
        <v>#REF!</v>
      </c>
      <c r="X44" s="55" t="e">
        <f>IF(AND('Mapa final'!#REF!="Baja",'Mapa final'!#REF!="Moderado"),CONCATENATE("R9C",'Mapa final'!#REF!),"")</f>
        <v>#REF!</v>
      </c>
      <c r="Y44" s="55" t="e">
        <f>IF(AND('Mapa final'!#REF!="Baja",'Mapa final'!#REF!="Moderado"),CONCATENATE("R9C",'Mapa final'!#REF!),"")</f>
        <v>#REF!</v>
      </c>
      <c r="Z44" s="55" t="e">
        <f>IF(AND('Mapa final'!#REF!="Baja",'Mapa final'!#REF!="Moderado"),CONCATENATE("R9C",'Mapa final'!#REF!),"")</f>
        <v>#REF!</v>
      </c>
      <c r="AA44" s="56" t="e">
        <f>IF(AND('Mapa final'!#REF!="Baja",'Mapa final'!#REF!="Moderado"),CONCATENATE("R9C",'Mapa final'!#REF!),"")</f>
        <v>#REF!</v>
      </c>
      <c r="AB44" s="38" t="e">
        <f>IF(AND('Mapa final'!#REF!="Baja",'Mapa final'!#REF!="Mayor"),CONCATENATE("R9C",'Mapa final'!#REF!),"")</f>
        <v>#REF!</v>
      </c>
      <c r="AC44" s="39" t="e">
        <f>IF(AND('Mapa final'!#REF!="Baja",'Mapa final'!#REF!="Mayor"),CONCATENATE("R9C",'Mapa final'!#REF!),"")</f>
        <v>#REF!</v>
      </c>
      <c r="AD44" s="44" t="e">
        <f>IF(AND('Mapa final'!#REF!="Baja",'Mapa final'!#REF!="Mayor"),CONCATENATE("R9C",'Mapa final'!#REF!),"")</f>
        <v>#REF!</v>
      </c>
      <c r="AE44" s="44" t="e">
        <f>IF(AND('Mapa final'!#REF!="Baja",'Mapa final'!#REF!="Mayor"),CONCATENATE("R9C",'Mapa final'!#REF!),"")</f>
        <v>#REF!</v>
      </c>
      <c r="AF44" s="44" t="e">
        <f>IF(AND('Mapa final'!#REF!="Baja",'Mapa final'!#REF!="Mayor"),CONCATENATE("R9C",'Mapa final'!#REF!),"")</f>
        <v>#REF!</v>
      </c>
      <c r="AG44" s="40" t="e">
        <f>IF(AND('Mapa final'!#REF!="Baja",'Mapa final'!#REF!="Mayor"),CONCATENATE("R9C",'Mapa final'!#REF!),"")</f>
        <v>#REF!</v>
      </c>
      <c r="AH44" s="41" t="e">
        <f>IF(AND('Mapa final'!#REF!="Baja",'Mapa final'!#REF!="Catastrófico"),CONCATENATE("R9C",'Mapa final'!#REF!),"")</f>
        <v>#REF!</v>
      </c>
      <c r="AI44" s="42" t="e">
        <f>IF(AND('Mapa final'!#REF!="Baja",'Mapa final'!#REF!="Catastrófico"),CONCATENATE("R9C",'Mapa final'!#REF!),"")</f>
        <v>#REF!</v>
      </c>
      <c r="AJ44" s="42" t="e">
        <f>IF(AND('Mapa final'!#REF!="Baja",'Mapa final'!#REF!="Catastrófico"),CONCATENATE("R9C",'Mapa final'!#REF!),"")</f>
        <v>#REF!</v>
      </c>
      <c r="AK44" s="42" t="e">
        <f>IF(AND('Mapa final'!#REF!="Baja",'Mapa final'!#REF!="Catastrófico"),CONCATENATE("R9C",'Mapa final'!#REF!),"")</f>
        <v>#REF!</v>
      </c>
      <c r="AL44" s="42" t="e">
        <f>IF(AND('Mapa final'!#REF!="Baja",'Mapa final'!#REF!="Catastrófico"),CONCATENATE("R9C",'Mapa final'!#REF!),"")</f>
        <v>#REF!</v>
      </c>
      <c r="AM44" s="43" t="e">
        <f>IF(AND('Mapa final'!#REF!="Baja",'Mapa final'!#REF!="Catastrófico"),CONCATENATE("R9C",'Mapa final'!#REF!),"")</f>
        <v>#REF!</v>
      </c>
      <c r="AN44" s="70"/>
      <c r="AO44" s="379"/>
      <c r="AP44" s="380"/>
      <c r="AQ44" s="380"/>
      <c r="AR44" s="380"/>
      <c r="AS44" s="380"/>
      <c r="AT44" s="381"/>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06"/>
      <c r="C45" s="306"/>
      <c r="D45" s="307"/>
      <c r="E45" s="350"/>
      <c r="F45" s="351"/>
      <c r="G45" s="351"/>
      <c r="H45" s="351"/>
      <c r="I45" s="351"/>
      <c r="J45" s="66" t="e">
        <f>IF(AND('Mapa final'!#REF!="Baja",'Mapa final'!#REF!="Leve"),CONCATENATE("R10C",'Mapa final'!#REF!),"")</f>
        <v>#REF!</v>
      </c>
      <c r="K45" s="67" t="e">
        <f>IF(AND('Mapa final'!#REF!="Baja",'Mapa final'!#REF!="Leve"),CONCATENATE("R10C",'Mapa final'!#REF!),"")</f>
        <v>#REF!</v>
      </c>
      <c r="L45" s="67" t="e">
        <f>IF(AND('Mapa final'!#REF!="Baja",'Mapa final'!#REF!="Leve"),CONCATENATE("R10C",'Mapa final'!#REF!),"")</f>
        <v>#REF!</v>
      </c>
      <c r="M45" s="67" t="e">
        <f>IF(AND('Mapa final'!#REF!="Baja",'Mapa final'!#REF!="Leve"),CONCATENATE("R10C",'Mapa final'!#REF!),"")</f>
        <v>#REF!</v>
      </c>
      <c r="N45" s="67" t="e">
        <f>IF(AND('Mapa final'!#REF!="Baja",'Mapa final'!#REF!="Leve"),CONCATENATE("R10C",'Mapa final'!#REF!),"")</f>
        <v>#REF!</v>
      </c>
      <c r="O45" s="68" t="e">
        <f>IF(AND('Mapa final'!#REF!="Baja",'Mapa final'!#REF!="Leve"),CONCATENATE("R10C",'Mapa final'!#REF!),"")</f>
        <v>#REF!</v>
      </c>
      <c r="P45" s="54" t="e">
        <f>IF(AND('Mapa final'!#REF!="Baja",'Mapa final'!#REF!="Menor"),CONCATENATE("R10C",'Mapa final'!#REF!),"")</f>
        <v>#REF!</v>
      </c>
      <c r="Q45" s="55" t="e">
        <f>IF(AND('Mapa final'!#REF!="Baja",'Mapa final'!#REF!="Menor"),CONCATENATE("R10C",'Mapa final'!#REF!),"")</f>
        <v>#REF!</v>
      </c>
      <c r="R45" s="55" t="e">
        <f>IF(AND('Mapa final'!#REF!="Baja",'Mapa final'!#REF!="Menor"),CONCATENATE("R10C",'Mapa final'!#REF!),"")</f>
        <v>#REF!</v>
      </c>
      <c r="S45" s="55" t="e">
        <f>IF(AND('Mapa final'!#REF!="Baja",'Mapa final'!#REF!="Menor"),CONCATENATE("R10C",'Mapa final'!#REF!),"")</f>
        <v>#REF!</v>
      </c>
      <c r="T45" s="55" t="e">
        <f>IF(AND('Mapa final'!#REF!="Baja",'Mapa final'!#REF!="Menor"),CONCATENATE("R10C",'Mapa final'!#REF!),"")</f>
        <v>#REF!</v>
      </c>
      <c r="U45" s="56" t="e">
        <f>IF(AND('Mapa final'!#REF!="Baja",'Mapa final'!#REF!="Menor"),CONCATENATE("R10C",'Mapa final'!#REF!),"")</f>
        <v>#REF!</v>
      </c>
      <c r="V45" s="57" t="e">
        <f>IF(AND('Mapa final'!#REF!="Baja",'Mapa final'!#REF!="Moderado"),CONCATENATE("R10C",'Mapa final'!#REF!),"")</f>
        <v>#REF!</v>
      </c>
      <c r="W45" s="58" t="e">
        <f>IF(AND('Mapa final'!#REF!="Baja",'Mapa final'!#REF!="Moderado"),CONCATENATE("R10C",'Mapa final'!#REF!),"")</f>
        <v>#REF!</v>
      </c>
      <c r="X45" s="58" t="e">
        <f>IF(AND('Mapa final'!#REF!="Baja",'Mapa final'!#REF!="Moderado"),CONCATENATE("R10C",'Mapa final'!#REF!),"")</f>
        <v>#REF!</v>
      </c>
      <c r="Y45" s="58" t="e">
        <f>IF(AND('Mapa final'!#REF!="Baja",'Mapa final'!#REF!="Moderado"),CONCATENATE("R10C",'Mapa final'!#REF!),"")</f>
        <v>#REF!</v>
      </c>
      <c r="Z45" s="58" t="e">
        <f>IF(AND('Mapa final'!#REF!="Baja",'Mapa final'!#REF!="Moderado"),CONCATENATE("R10C",'Mapa final'!#REF!),"")</f>
        <v>#REF!</v>
      </c>
      <c r="AA45" s="59" t="e">
        <f>IF(AND('Mapa final'!#REF!="Baja",'Mapa final'!#REF!="Moderado"),CONCATENATE("R10C",'Mapa final'!#REF!),"")</f>
        <v>#REF!</v>
      </c>
      <c r="AB45" s="45" t="e">
        <f>IF(AND('Mapa final'!#REF!="Baja",'Mapa final'!#REF!="Mayor"),CONCATENATE("R10C",'Mapa final'!#REF!),"")</f>
        <v>#REF!</v>
      </c>
      <c r="AC45" s="46" t="e">
        <f>IF(AND('Mapa final'!#REF!="Baja",'Mapa final'!#REF!="Mayor"),CONCATENATE("R10C",'Mapa final'!#REF!),"")</f>
        <v>#REF!</v>
      </c>
      <c r="AD45" s="46" t="e">
        <f>IF(AND('Mapa final'!#REF!="Baja",'Mapa final'!#REF!="Mayor"),CONCATENATE("R10C",'Mapa final'!#REF!),"")</f>
        <v>#REF!</v>
      </c>
      <c r="AE45" s="46" t="e">
        <f>IF(AND('Mapa final'!#REF!="Baja",'Mapa final'!#REF!="Mayor"),CONCATENATE("R10C",'Mapa final'!#REF!),"")</f>
        <v>#REF!</v>
      </c>
      <c r="AF45" s="46" t="e">
        <f>IF(AND('Mapa final'!#REF!="Baja",'Mapa final'!#REF!="Mayor"),CONCATENATE("R10C",'Mapa final'!#REF!),"")</f>
        <v>#REF!</v>
      </c>
      <c r="AG45" s="47" t="e">
        <f>IF(AND('Mapa final'!#REF!="Baja",'Mapa final'!#REF!="Mayor"),CONCATENATE("R10C",'Mapa final'!#REF!),"")</f>
        <v>#REF!</v>
      </c>
      <c r="AH45" s="48" t="e">
        <f>IF(AND('Mapa final'!#REF!="Baja",'Mapa final'!#REF!="Catastrófico"),CONCATENATE("R10C",'Mapa final'!#REF!),"")</f>
        <v>#REF!</v>
      </c>
      <c r="AI45" s="49" t="e">
        <f>IF(AND('Mapa final'!#REF!="Baja",'Mapa final'!#REF!="Catastrófico"),CONCATENATE("R10C",'Mapa final'!#REF!),"")</f>
        <v>#REF!</v>
      </c>
      <c r="AJ45" s="49" t="e">
        <f>IF(AND('Mapa final'!#REF!="Baja",'Mapa final'!#REF!="Catastrófico"),CONCATENATE("R10C",'Mapa final'!#REF!),"")</f>
        <v>#REF!</v>
      </c>
      <c r="AK45" s="49" t="e">
        <f>IF(AND('Mapa final'!#REF!="Baja",'Mapa final'!#REF!="Catastrófico"),CONCATENATE("R10C",'Mapa final'!#REF!),"")</f>
        <v>#REF!</v>
      </c>
      <c r="AL45" s="49" t="e">
        <f>IF(AND('Mapa final'!#REF!="Baja",'Mapa final'!#REF!="Catastrófico"),CONCATENATE("R10C",'Mapa final'!#REF!),"")</f>
        <v>#REF!</v>
      </c>
      <c r="AM45" s="50" t="e">
        <f>IF(AND('Mapa final'!#REF!="Baja",'Mapa final'!#REF!="Catastrófico"),CONCATENATE("R10C",'Mapa final'!#REF!),"")</f>
        <v>#REF!</v>
      </c>
      <c r="AN45" s="70"/>
      <c r="AO45" s="382"/>
      <c r="AP45" s="383"/>
      <c r="AQ45" s="383"/>
      <c r="AR45" s="383"/>
      <c r="AS45" s="383"/>
      <c r="AT45" s="384"/>
    </row>
    <row r="46" spans="1:80" ht="46.5" customHeight="1" x14ac:dyDescent="0.35">
      <c r="A46" s="70"/>
      <c r="B46" s="306"/>
      <c r="C46" s="306"/>
      <c r="D46" s="307"/>
      <c r="E46" s="344" t="s">
        <v>109</v>
      </c>
      <c r="F46" s="345"/>
      <c r="G46" s="345"/>
      <c r="H46" s="345"/>
      <c r="I46" s="346"/>
      <c r="J46" s="60" t="str">
        <f ca="1">IF(AND('Mapa final'!$AA$9="Muy Baja",'Mapa final'!$AC$9="Leve"),CONCATENATE("R1C",'Mapa final'!$Q$9),"")</f>
        <v/>
      </c>
      <c r="K46" s="61" t="str">
        <f ca="1">IF(AND('Mapa final'!$AA$10="Muy Baja",'Mapa final'!$AC$10="Leve"),CONCATENATE("R1C",'Mapa final'!$Q$10),"")</f>
        <v/>
      </c>
      <c r="L46" s="61" t="str">
        <f ca="1">IF(AND('Mapa final'!$AA$11="Muy Baja",'Mapa final'!$AC$11="Leve"),CONCATENATE("R1C",'Mapa final'!$Q$11),"")</f>
        <v/>
      </c>
      <c r="M46" s="61" t="str">
        <f ca="1">IF(AND('Mapa final'!$AA$12="Muy Baja",'Mapa final'!$AC$12="Leve"),CONCATENATE("R1C",'Mapa final'!$Q$12),"")</f>
        <v/>
      </c>
      <c r="N46" s="61" t="str">
        <f ca="1">IF(AND('Mapa final'!$AA$13="Muy Baja",'Mapa final'!$AC$13="Leve"),CONCATENATE("R1C",'Mapa final'!$Q$13),"")</f>
        <v/>
      </c>
      <c r="O46" s="62" t="str">
        <f>IF(AND('Mapa final'!$AA$14="Muy Baja",'Mapa final'!$AC$14="Leve"),CONCATENATE("R1C",'Mapa final'!$Q$14),"")</f>
        <v/>
      </c>
      <c r="P46" s="60" t="str">
        <f ca="1">IF(AND('Mapa final'!$AA$9="Muy Baja",'Mapa final'!$AC$9="Menor"),CONCATENATE("R1C",'Mapa final'!$Q$9),"")</f>
        <v/>
      </c>
      <c r="Q46" s="61" t="str">
        <f ca="1">IF(AND('Mapa final'!$AA$10="Muy Baja",'Mapa final'!$AC$10="Menor"),CONCATENATE("R1C",'Mapa final'!$Q$10),"")</f>
        <v/>
      </c>
      <c r="R46" s="61" t="str">
        <f ca="1">IF(AND('Mapa final'!$AA$11="Muy Baja",'Mapa final'!$AC$11="Menor"),CONCATENATE("R1C",'Mapa final'!$Q$11),"")</f>
        <v/>
      </c>
      <c r="S46" s="61" t="str">
        <f ca="1">IF(AND('Mapa final'!$AA$12="Muy Baja",'Mapa final'!$AC$12="Menor"),CONCATENATE("R1C",'Mapa final'!$Q$12),"")</f>
        <v/>
      </c>
      <c r="T46" s="61" t="str">
        <f ca="1">IF(AND('Mapa final'!$AA$13="Muy Baja",'Mapa final'!$AC$13="Menor"),CONCATENATE("R1C",'Mapa final'!$Q$13),"")</f>
        <v/>
      </c>
      <c r="U46" s="62" t="str">
        <f>IF(AND('Mapa final'!$AA$14="Muy Baja",'Mapa final'!$AC$14="Menor"),CONCATENATE("R1C",'Mapa final'!$Q$14),"")</f>
        <v/>
      </c>
      <c r="V46" s="51" t="str">
        <f ca="1">IF(AND('Mapa final'!$AA$9="Muy Baja",'Mapa final'!$AC$9="Moderado"),CONCATENATE("R1C",'Mapa final'!$Q$9),"")</f>
        <v/>
      </c>
      <c r="W46" s="69" t="str">
        <f ca="1">IF(AND('Mapa final'!$AA$10="Muy Baja",'Mapa final'!$AC$10="Moderado"),CONCATENATE("R1C",'Mapa final'!$Q$10),"")</f>
        <v/>
      </c>
      <c r="X46" s="52" t="str">
        <f ca="1">IF(AND('Mapa final'!$AA$11="Muy Baja",'Mapa final'!$AC$11="Moderado"),CONCATENATE("R1C",'Mapa final'!$Q$11),"")</f>
        <v/>
      </c>
      <c r="Y46" s="52" t="str">
        <f ca="1">IF(AND('Mapa final'!$AA$12="Muy Baja",'Mapa final'!$AC$12="Moderado"),CONCATENATE("R1C",'Mapa final'!$Q$12),"")</f>
        <v/>
      </c>
      <c r="Z46" s="52" t="str">
        <f ca="1">IF(AND('Mapa final'!$AA$13="Muy Baja",'Mapa final'!$AC$13="Moderado"),CONCATENATE("R1C",'Mapa final'!$Q$13),"")</f>
        <v/>
      </c>
      <c r="AA46" s="53" t="str">
        <f>IF(AND('Mapa final'!$AA$14="Muy Baja",'Mapa final'!$AC$14="Moderado"),CONCATENATE("R1C",'Mapa final'!$Q$14),"")</f>
        <v/>
      </c>
      <c r="AB46" s="32" t="str">
        <f ca="1">IF(AND('Mapa final'!$AA$9="Muy Baja",'Mapa final'!$AC$9="Mayor"),CONCATENATE("R1C",'Mapa final'!$Q$9),"")</f>
        <v/>
      </c>
      <c r="AC46" s="33" t="str">
        <f ca="1">IF(AND('Mapa final'!$AA$10="Muy Baja",'Mapa final'!$AC$10="Mayor"),CONCATENATE("R1C",'Mapa final'!$Q$10),"")</f>
        <v/>
      </c>
      <c r="AD46" s="33" t="str">
        <f ca="1">IF(AND('Mapa final'!$AA$11="Muy Baja",'Mapa final'!$AC$11="Mayor"),CONCATENATE("R1C",'Mapa final'!$Q$11),"")</f>
        <v/>
      </c>
      <c r="AE46" s="33" t="str">
        <f ca="1">IF(AND('Mapa final'!$AA$12="Muy Baja",'Mapa final'!$AC$12="Mayor"),CONCATENATE("R1C",'Mapa final'!$Q$12),"")</f>
        <v/>
      </c>
      <c r="AF46" s="33" t="str">
        <f ca="1">IF(AND('Mapa final'!$AA$13="Muy Baja",'Mapa final'!$AC$13="Mayor"),CONCATENATE("R1C",'Mapa final'!$Q$13),"")</f>
        <v/>
      </c>
      <c r="AG46" s="34" t="str">
        <f>IF(AND('Mapa final'!$AA$14="Muy Baja",'Mapa final'!$AC$14="Mayor"),CONCATENATE("R1C",'Mapa final'!$Q$14),"")</f>
        <v/>
      </c>
      <c r="AH46" s="35" t="str">
        <f ca="1">IF(AND('Mapa final'!$AA$9="Muy Baja",'Mapa final'!$AC$9="Catastrófico"),CONCATENATE("R1C",'Mapa final'!$Q$9),"")</f>
        <v/>
      </c>
      <c r="AI46" s="36" t="str">
        <f ca="1">IF(AND('Mapa final'!$AA$10="Muy Baja",'Mapa final'!$AC$10="Catastrófico"),CONCATENATE("R1C",'Mapa final'!$Q$10),"")</f>
        <v/>
      </c>
      <c r="AJ46" s="36" t="str">
        <f ca="1">IF(AND('Mapa final'!$AA$11="Muy Baja",'Mapa final'!$AC$11="Catastrófico"),CONCATENATE("R1C",'Mapa final'!$Q$11),"")</f>
        <v/>
      </c>
      <c r="AK46" s="36" t="str">
        <f ca="1">IF(AND('Mapa final'!$AA$12="Muy Baja",'Mapa final'!$AC$12="Catastrófico"),CONCATENATE("R1C",'Mapa final'!$Q$12),"")</f>
        <v/>
      </c>
      <c r="AL46" s="36" t="str">
        <f ca="1">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306"/>
      <c r="C47" s="306"/>
      <c r="D47" s="307"/>
      <c r="E47" s="363"/>
      <c r="F47" s="364"/>
      <c r="G47" s="364"/>
      <c r="H47" s="364"/>
      <c r="I47" s="349"/>
      <c r="J47" s="63" t="e">
        <f>IF(AND('Mapa final'!#REF!="Muy Baja",'Mapa final'!#REF!="Leve"),CONCATENATE("R2C",'Mapa final'!#REF!),"")</f>
        <v>#REF!</v>
      </c>
      <c r="K47" s="64" t="e">
        <f>IF(AND('Mapa final'!#REF!="Muy Baja",'Mapa final'!#REF!="Leve"),CONCATENATE("R2C",'Mapa final'!#REF!),"")</f>
        <v>#REF!</v>
      </c>
      <c r="L47" s="64" t="e">
        <f>IF(AND('Mapa final'!#REF!="Muy Baja",'Mapa final'!#REF!="Leve"),CONCATENATE("R2C",'Mapa final'!#REF!),"")</f>
        <v>#REF!</v>
      </c>
      <c r="M47" s="64" t="e">
        <f>IF(AND('Mapa final'!#REF!="Muy Baja",'Mapa final'!#REF!="Leve"),CONCATENATE("R2C",'Mapa final'!#REF!),"")</f>
        <v>#REF!</v>
      </c>
      <c r="N47" s="64" t="e">
        <f>IF(AND('Mapa final'!#REF!="Muy Baja",'Mapa final'!#REF!="Leve"),CONCATENATE("R2C",'Mapa final'!#REF!),"")</f>
        <v>#REF!</v>
      </c>
      <c r="O47" s="65" t="e">
        <f>IF(AND('Mapa final'!#REF!="Muy Baja",'Mapa final'!#REF!="Leve"),CONCATENATE("R2C",'Mapa final'!#REF!),"")</f>
        <v>#REF!</v>
      </c>
      <c r="P47" s="63" t="e">
        <f>IF(AND('Mapa final'!#REF!="Muy Baja",'Mapa final'!#REF!="Menor"),CONCATENATE("R2C",'Mapa final'!#REF!),"")</f>
        <v>#REF!</v>
      </c>
      <c r="Q47" s="64" t="e">
        <f>IF(AND('Mapa final'!#REF!="Muy Baja",'Mapa final'!#REF!="Menor"),CONCATENATE("R2C",'Mapa final'!#REF!),"")</f>
        <v>#REF!</v>
      </c>
      <c r="R47" s="64" t="e">
        <f>IF(AND('Mapa final'!#REF!="Muy Baja",'Mapa final'!#REF!="Menor"),CONCATENATE("R2C",'Mapa final'!#REF!),"")</f>
        <v>#REF!</v>
      </c>
      <c r="S47" s="64" t="e">
        <f>IF(AND('Mapa final'!#REF!="Muy Baja",'Mapa final'!#REF!="Menor"),CONCATENATE("R2C",'Mapa final'!#REF!),"")</f>
        <v>#REF!</v>
      </c>
      <c r="T47" s="64" t="e">
        <f>IF(AND('Mapa final'!#REF!="Muy Baja",'Mapa final'!#REF!="Menor"),CONCATENATE("R2C",'Mapa final'!#REF!),"")</f>
        <v>#REF!</v>
      </c>
      <c r="U47" s="65" t="e">
        <f>IF(AND('Mapa final'!#REF!="Muy Baja",'Mapa final'!#REF!="Menor"),CONCATENATE("R2C",'Mapa final'!#REF!),"")</f>
        <v>#REF!</v>
      </c>
      <c r="V47" s="54" t="e">
        <f>IF(AND('Mapa final'!#REF!="Muy Baja",'Mapa final'!#REF!="Moderado"),CONCATENATE("R2C",'Mapa final'!#REF!),"")</f>
        <v>#REF!</v>
      </c>
      <c r="W47" s="55" t="e">
        <f>IF(AND('Mapa final'!#REF!="Muy Baja",'Mapa final'!#REF!="Moderado"),CONCATENATE("R2C",'Mapa final'!#REF!),"")</f>
        <v>#REF!</v>
      </c>
      <c r="X47" s="55" t="e">
        <f>IF(AND('Mapa final'!#REF!="Muy Baja",'Mapa final'!#REF!="Moderado"),CONCATENATE("R2C",'Mapa final'!#REF!),"")</f>
        <v>#REF!</v>
      </c>
      <c r="Y47" s="55" t="e">
        <f>IF(AND('Mapa final'!#REF!="Muy Baja",'Mapa final'!#REF!="Moderado"),CONCATENATE("R2C",'Mapa final'!#REF!),"")</f>
        <v>#REF!</v>
      </c>
      <c r="Z47" s="55" t="e">
        <f>IF(AND('Mapa final'!#REF!="Muy Baja",'Mapa final'!#REF!="Moderado"),CONCATENATE("R2C",'Mapa final'!#REF!),"")</f>
        <v>#REF!</v>
      </c>
      <c r="AA47" s="56" t="e">
        <f>IF(AND('Mapa final'!#REF!="Muy Baja",'Mapa final'!#REF!="Moderado"),CONCATENATE("R2C",'Mapa final'!#REF!),"")</f>
        <v>#REF!</v>
      </c>
      <c r="AB47" s="38" t="e">
        <f>IF(AND('Mapa final'!#REF!="Muy Baja",'Mapa final'!#REF!="Mayor"),CONCATENATE("R2C",'Mapa final'!#REF!),"")</f>
        <v>#REF!</v>
      </c>
      <c r="AC47" s="39" t="e">
        <f>IF(AND('Mapa final'!#REF!="Muy Baja",'Mapa final'!#REF!="Mayor"),CONCATENATE("R2C",'Mapa final'!#REF!),"")</f>
        <v>#REF!</v>
      </c>
      <c r="AD47" s="39" t="e">
        <f>IF(AND('Mapa final'!#REF!="Muy Baja",'Mapa final'!#REF!="Mayor"),CONCATENATE("R2C",'Mapa final'!#REF!),"")</f>
        <v>#REF!</v>
      </c>
      <c r="AE47" s="39" t="e">
        <f>IF(AND('Mapa final'!#REF!="Muy Baja",'Mapa final'!#REF!="Mayor"),CONCATENATE("R2C",'Mapa final'!#REF!),"")</f>
        <v>#REF!</v>
      </c>
      <c r="AF47" s="39" t="e">
        <f>IF(AND('Mapa final'!#REF!="Muy Baja",'Mapa final'!#REF!="Mayor"),CONCATENATE("R2C",'Mapa final'!#REF!),"")</f>
        <v>#REF!</v>
      </c>
      <c r="AG47" s="40" t="e">
        <f>IF(AND('Mapa final'!#REF!="Muy Baja",'Mapa final'!#REF!="Mayor"),CONCATENATE("R2C",'Mapa final'!#REF!),"")</f>
        <v>#REF!</v>
      </c>
      <c r="AH47" s="41" t="e">
        <f>IF(AND('Mapa final'!#REF!="Muy Baja",'Mapa final'!#REF!="Catastrófico"),CONCATENATE("R2C",'Mapa final'!#REF!),"")</f>
        <v>#REF!</v>
      </c>
      <c r="AI47" s="42" t="e">
        <f>IF(AND('Mapa final'!#REF!="Muy Baja",'Mapa final'!#REF!="Catastrófico"),CONCATENATE("R2C",'Mapa final'!#REF!),"")</f>
        <v>#REF!</v>
      </c>
      <c r="AJ47" s="42" t="e">
        <f>IF(AND('Mapa final'!#REF!="Muy Baja",'Mapa final'!#REF!="Catastrófico"),CONCATENATE("R2C",'Mapa final'!#REF!),"")</f>
        <v>#REF!</v>
      </c>
      <c r="AK47" s="42" t="e">
        <f>IF(AND('Mapa final'!#REF!="Muy Baja",'Mapa final'!#REF!="Catastrófico"),CONCATENATE("R2C",'Mapa final'!#REF!),"")</f>
        <v>#REF!</v>
      </c>
      <c r="AL47" s="42" t="e">
        <f>IF(AND('Mapa final'!#REF!="Muy Baja",'Mapa final'!#REF!="Catastrófico"),CONCATENATE("R2C",'Mapa final'!#REF!),"")</f>
        <v>#REF!</v>
      </c>
      <c r="AM47" s="43" t="e">
        <f>IF(AND('Mapa final'!#REF!="Muy Baja",'Mapa final'!#REF!="Catastrófico"),CONCATENATE("R2C",'Mapa final'!#REF!),"")</f>
        <v>#REF!</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06"/>
      <c r="C48" s="306"/>
      <c r="D48" s="307"/>
      <c r="E48" s="363"/>
      <c r="F48" s="364"/>
      <c r="G48" s="364"/>
      <c r="H48" s="364"/>
      <c r="I48" s="349"/>
      <c r="J48" s="63" t="e">
        <f>IF(AND('Mapa final'!#REF!="Muy Baja",'Mapa final'!#REF!="Leve"),CONCATENATE("R3C",'Mapa final'!#REF!),"")</f>
        <v>#REF!</v>
      </c>
      <c r="K48" s="64" t="e">
        <f>IF(AND('Mapa final'!#REF!="Muy Baja",'Mapa final'!#REF!="Leve"),CONCATENATE("R3C",'Mapa final'!#REF!),"")</f>
        <v>#REF!</v>
      </c>
      <c r="L48" s="64" t="e">
        <f>IF(AND('Mapa final'!#REF!="Muy Baja",'Mapa final'!#REF!="Leve"),CONCATENATE("R3C",'Mapa final'!#REF!),"")</f>
        <v>#REF!</v>
      </c>
      <c r="M48" s="64" t="e">
        <f>IF(AND('Mapa final'!#REF!="Muy Baja",'Mapa final'!#REF!="Leve"),CONCATENATE("R3C",'Mapa final'!#REF!),"")</f>
        <v>#REF!</v>
      </c>
      <c r="N48" s="64" t="e">
        <f>IF(AND('Mapa final'!#REF!="Muy Baja",'Mapa final'!#REF!="Leve"),CONCATENATE("R3C",'Mapa final'!#REF!),"")</f>
        <v>#REF!</v>
      </c>
      <c r="O48" s="65" t="e">
        <f>IF(AND('Mapa final'!#REF!="Muy Baja",'Mapa final'!#REF!="Leve"),CONCATENATE("R3C",'Mapa final'!#REF!),"")</f>
        <v>#REF!</v>
      </c>
      <c r="P48" s="63" t="e">
        <f>IF(AND('Mapa final'!#REF!="Muy Baja",'Mapa final'!#REF!="Menor"),CONCATENATE("R3C",'Mapa final'!#REF!),"")</f>
        <v>#REF!</v>
      </c>
      <c r="Q48" s="64" t="e">
        <f>IF(AND('Mapa final'!#REF!="Muy Baja",'Mapa final'!#REF!="Menor"),CONCATENATE("R3C",'Mapa final'!#REF!),"")</f>
        <v>#REF!</v>
      </c>
      <c r="R48" s="64" t="e">
        <f>IF(AND('Mapa final'!#REF!="Muy Baja",'Mapa final'!#REF!="Menor"),CONCATENATE("R3C",'Mapa final'!#REF!),"")</f>
        <v>#REF!</v>
      </c>
      <c r="S48" s="64" t="e">
        <f>IF(AND('Mapa final'!#REF!="Muy Baja",'Mapa final'!#REF!="Menor"),CONCATENATE("R3C",'Mapa final'!#REF!),"")</f>
        <v>#REF!</v>
      </c>
      <c r="T48" s="64" t="e">
        <f>IF(AND('Mapa final'!#REF!="Muy Baja",'Mapa final'!#REF!="Menor"),CONCATENATE("R3C",'Mapa final'!#REF!),"")</f>
        <v>#REF!</v>
      </c>
      <c r="U48" s="65" t="e">
        <f>IF(AND('Mapa final'!#REF!="Muy Baja",'Mapa final'!#REF!="Menor"),CONCATENATE("R3C",'Mapa final'!#REF!),"")</f>
        <v>#REF!</v>
      </c>
      <c r="V48" s="54" t="e">
        <f>IF(AND('Mapa final'!#REF!="Muy Baja",'Mapa final'!#REF!="Moderado"),CONCATENATE("R3C",'Mapa final'!#REF!),"")</f>
        <v>#REF!</v>
      </c>
      <c r="W48" s="55" t="e">
        <f>IF(AND('Mapa final'!#REF!="Muy Baja",'Mapa final'!#REF!="Moderado"),CONCATENATE("R3C",'Mapa final'!#REF!),"")</f>
        <v>#REF!</v>
      </c>
      <c r="X48" s="55" t="e">
        <f>IF(AND('Mapa final'!#REF!="Muy Baja",'Mapa final'!#REF!="Moderado"),CONCATENATE("R3C",'Mapa final'!#REF!),"")</f>
        <v>#REF!</v>
      </c>
      <c r="Y48" s="55" t="e">
        <f>IF(AND('Mapa final'!#REF!="Muy Baja",'Mapa final'!#REF!="Moderado"),CONCATENATE("R3C",'Mapa final'!#REF!),"")</f>
        <v>#REF!</v>
      </c>
      <c r="Z48" s="55" t="e">
        <f>IF(AND('Mapa final'!#REF!="Muy Baja",'Mapa final'!#REF!="Moderado"),CONCATENATE("R3C",'Mapa final'!#REF!),"")</f>
        <v>#REF!</v>
      </c>
      <c r="AA48" s="56" t="e">
        <f>IF(AND('Mapa final'!#REF!="Muy Baja",'Mapa final'!#REF!="Moderado"),CONCATENATE("R3C",'Mapa final'!#REF!),"")</f>
        <v>#REF!</v>
      </c>
      <c r="AB48" s="38" t="e">
        <f>IF(AND('Mapa final'!#REF!="Muy Baja",'Mapa final'!#REF!="Mayor"),CONCATENATE("R3C",'Mapa final'!#REF!),"")</f>
        <v>#REF!</v>
      </c>
      <c r="AC48" s="39" t="e">
        <f>IF(AND('Mapa final'!#REF!="Muy Baja",'Mapa final'!#REF!="Mayor"),CONCATENATE("R3C",'Mapa final'!#REF!),"")</f>
        <v>#REF!</v>
      </c>
      <c r="AD48" s="39" t="e">
        <f>IF(AND('Mapa final'!#REF!="Muy Baja",'Mapa final'!#REF!="Mayor"),CONCATENATE("R3C",'Mapa final'!#REF!),"")</f>
        <v>#REF!</v>
      </c>
      <c r="AE48" s="39" t="e">
        <f>IF(AND('Mapa final'!#REF!="Muy Baja",'Mapa final'!#REF!="Mayor"),CONCATENATE("R3C",'Mapa final'!#REF!),"")</f>
        <v>#REF!</v>
      </c>
      <c r="AF48" s="39" t="e">
        <f>IF(AND('Mapa final'!#REF!="Muy Baja",'Mapa final'!#REF!="Mayor"),CONCATENATE("R3C",'Mapa final'!#REF!),"")</f>
        <v>#REF!</v>
      </c>
      <c r="AG48" s="40" t="e">
        <f>IF(AND('Mapa final'!#REF!="Muy Baja",'Mapa final'!#REF!="Mayor"),CONCATENATE("R3C",'Mapa final'!#REF!),"")</f>
        <v>#REF!</v>
      </c>
      <c r="AH48" s="41" t="e">
        <f>IF(AND('Mapa final'!#REF!="Muy Baja",'Mapa final'!#REF!="Catastrófico"),CONCATENATE("R3C",'Mapa final'!#REF!),"")</f>
        <v>#REF!</v>
      </c>
      <c r="AI48" s="42" t="e">
        <f>IF(AND('Mapa final'!#REF!="Muy Baja",'Mapa final'!#REF!="Catastrófico"),CONCATENATE("R3C",'Mapa final'!#REF!),"")</f>
        <v>#REF!</v>
      </c>
      <c r="AJ48" s="42" t="e">
        <f>IF(AND('Mapa final'!#REF!="Muy Baja",'Mapa final'!#REF!="Catastrófico"),CONCATENATE("R3C",'Mapa final'!#REF!),"")</f>
        <v>#REF!</v>
      </c>
      <c r="AK48" s="42" t="e">
        <f>IF(AND('Mapa final'!#REF!="Muy Baja",'Mapa final'!#REF!="Catastrófico"),CONCATENATE("R3C",'Mapa final'!#REF!),"")</f>
        <v>#REF!</v>
      </c>
      <c r="AL48" s="42" t="e">
        <f>IF(AND('Mapa final'!#REF!="Muy Baja",'Mapa final'!#REF!="Catastrófico"),CONCATENATE("R3C",'Mapa final'!#REF!),"")</f>
        <v>#REF!</v>
      </c>
      <c r="AM48" s="43" t="e">
        <f>IF(AND('Mapa final'!#REF!="Muy Baja",'Mapa final'!#REF!="Catastrófico"),CONCATENATE("R3C",'Mapa final'!#REF!),"")</f>
        <v>#REF!</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06"/>
      <c r="C49" s="306"/>
      <c r="D49" s="307"/>
      <c r="E49" s="347"/>
      <c r="F49" s="348"/>
      <c r="G49" s="348"/>
      <c r="H49" s="348"/>
      <c r="I49" s="349"/>
      <c r="J49" s="63" t="e">
        <f>IF(AND('Mapa final'!#REF!="Muy Baja",'Mapa final'!#REF!="Leve"),CONCATENATE("R4C",'Mapa final'!#REF!),"")</f>
        <v>#REF!</v>
      </c>
      <c r="K49" s="64" t="e">
        <f>IF(AND('Mapa final'!#REF!="Muy Baja",'Mapa final'!#REF!="Leve"),CONCATENATE("R4C",'Mapa final'!#REF!),"")</f>
        <v>#REF!</v>
      </c>
      <c r="L49" s="64" t="e">
        <f>IF(AND('Mapa final'!#REF!="Muy Baja",'Mapa final'!#REF!="Leve"),CONCATENATE("R4C",'Mapa final'!#REF!),"")</f>
        <v>#REF!</v>
      </c>
      <c r="M49" s="64" t="e">
        <f>IF(AND('Mapa final'!#REF!="Muy Baja",'Mapa final'!#REF!="Leve"),CONCATENATE("R4C",'Mapa final'!#REF!),"")</f>
        <v>#REF!</v>
      </c>
      <c r="N49" s="64" t="e">
        <f>IF(AND('Mapa final'!#REF!="Muy Baja",'Mapa final'!#REF!="Leve"),CONCATENATE("R4C",'Mapa final'!#REF!),"")</f>
        <v>#REF!</v>
      </c>
      <c r="O49" s="65" t="e">
        <f>IF(AND('Mapa final'!#REF!="Muy Baja",'Mapa final'!#REF!="Leve"),CONCATENATE("R4C",'Mapa final'!#REF!),"")</f>
        <v>#REF!</v>
      </c>
      <c r="P49" s="63" t="e">
        <f>IF(AND('Mapa final'!#REF!="Muy Baja",'Mapa final'!#REF!="Menor"),CONCATENATE("R4C",'Mapa final'!#REF!),"")</f>
        <v>#REF!</v>
      </c>
      <c r="Q49" s="64" t="e">
        <f>IF(AND('Mapa final'!#REF!="Muy Baja",'Mapa final'!#REF!="Menor"),CONCATENATE("R4C",'Mapa final'!#REF!),"")</f>
        <v>#REF!</v>
      </c>
      <c r="R49" s="64" t="e">
        <f>IF(AND('Mapa final'!#REF!="Muy Baja",'Mapa final'!#REF!="Menor"),CONCATENATE("R4C",'Mapa final'!#REF!),"")</f>
        <v>#REF!</v>
      </c>
      <c r="S49" s="64" t="e">
        <f>IF(AND('Mapa final'!#REF!="Muy Baja",'Mapa final'!#REF!="Menor"),CONCATENATE("R4C",'Mapa final'!#REF!),"")</f>
        <v>#REF!</v>
      </c>
      <c r="T49" s="64" t="e">
        <f>IF(AND('Mapa final'!#REF!="Muy Baja",'Mapa final'!#REF!="Menor"),CONCATENATE("R4C",'Mapa final'!#REF!),"")</f>
        <v>#REF!</v>
      </c>
      <c r="U49" s="65" t="e">
        <f>IF(AND('Mapa final'!#REF!="Muy Baja",'Mapa final'!#REF!="Menor"),CONCATENATE("R4C",'Mapa final'!#REF!),"")</f>
        <v>#REF!</v>
      </c>
      <c r="V49" s="54" t="e">
        <f>IF(AND('Mapa final'!#REF!="Muy Baja",'Mapa final'!#REF!="Moderado"),CONCATENATE("R4C",'Mapa final'!#REF!),"")</f>
        <v>#REF!</v>
      </c>
      <c r="W49" s="55" t="e">
        <f>IF(AND('Mapa final'!#REF!="Muy Baja",'Mapa final'!#REF!="Moderado"),CONCATENATE("R4C",'Mapa final'!#REF!),"")</f>
        <v>#REF!</v>
      </c>
      <c r="X49" s="55" t="e">
        <f>IF(AND('Mapa final'!#REF!="Muy Baja",'Mapa final'!#REF!="Moderado"),CONCATENATE("R4C",'Mapa final'!#REF!),"")</f>
        <v>#REF!</v>
      </c>
      <c r="Y49" s="55" t="e">
        <f>IF(AND('Mapa final'!#REF!="Muy Baja",'Mapa final'!#REF!="Moderado"),CONCATENATE("R4C",'Mapa final'!#REF!),"")</f>
        <v>#REF!</v>
      </c>
      <c r="Z49" s="55" t="e">
        <f>IF(AND('Mapa final'!#REF!="Muy Baja",'Mapa final'!#REF!="Moderado"),CONCATENATE("R4C",'Mapa final'!#REF!),"")</f>
        <v>#REF!</v>
      </c>
      <c r="AA49" s="56" t="e">
        <f>IF(AND('Mapa final'!#REF!="Muy Baja",'Mapa final'!#REF!="Moderado"),CONCATENATE("R4C",'Mapa final'!#REF!),"")</f>
        <v>#REF!</v>
      </c>
      <c r="AB49" s="38" t="e">
        <f>IF(AND('Mapa final'!#REF!="Muy Baja",'Mapa final'!#REF!="Mayor"),CONCATENATE("R4C",'Mapa final'!#REF!),"")</f>
        <v>#REF!</v>
      </c>
      <c r="AC49" s="39" t="e">
        <f>IF(AND('Mapa final'!#REF!="Muy Baja",'Mapa final'!#REF!="Mayor"),CONCATENATE("R4C",'Mapa final'!#REF!),"")</f>
        <v>#REF!</v>
      </c>
      <c r="AD49" s="39" t="e">
        <f>IF(AND('Mapa final'!#REF!="Muy Baja",'Mapa final'!#REF!="Mayor"),CONCATENATE("R4C",'Mapa final'!#REF!),"")</f>
        <v>#REF!</v>
      </c>
      <c r="AE49" s="39" t="e">
        <f>IF(AND('Mapa final'!#REF!="Muy Baja",'Mapa final'!#REF!="Mayor"),CONCATENATE("R4C",'Mapa final'!#REF!),"")</f>
        <v>#REF!</v>
      </c>
      <c r="AF49" s="39" t="e">
        <f>IF(AND('Mapa final'!#REF!="Muy Baja",'Mapa final'!#REF!="Mayor"),CONCATENATE("R4C",'Mapa final'!#REF!),"")</f>
        <v>#REF!</v>
      </c>
      <c r="AG49" s="40" t="e">
        <f>IF(AND('Mapa final'!#REF!="Muy Baja",'Mapa final'!#REF!="Mayor"),CONCATENATE("R4C",'Mapa final'!#REF!),"")</f>
        <v>#REF!</v>
      </c>
      <c r="AH49" s="41" t="e">
        <f>IF(AND('Mapa final'!#REF!="Muy Baja",'Mapa final'!#REF!="Catastrófico"),CONCATENATE("R4C",'Mapa final'!#REF!),"")</f>
        <v>#REF!</v>
      </c>
      <c r="AI49" s="42" t="e">
        <f>IF(AND('Mapa final'!#REF!="Muy Baja",'Mapa final'!#REF!="Catastrófico"),CONCATENATE("R4C",'Mapa final'!#REF!),"")</f>
        <v>#REF!</v>
      </c>
      <c r="AJ49" s="42" t="e">
        <f>IF(AND('Mapa final'!#REF!="Muy Baja",'Mapa final'!#REF!="Catastrófico"),CONCATENATE("R4C",'Mapa final'!#REF!),"")</f>
        <v>#REF!</v>
      </c>
      <c r="AK49" s="42" t="e">
        <f>IF(AND('Mapa final'!#REF!="Muy Baja",'Mapa final'!#REF!="Catastrófico"),CONCATENATE("R4C",'Mapa final'!#REF!),"")</f>
        <v>#REF!</v>
      </c>
      <c r="AL49" s="42" t="e">
        <f>IF(AND('Mapa final'!#REF!="Muy Baja",'Mapa final'!#REF!="Catastrófico"),CONCATENATE("R4C",'Mapa final'!#REF!),"")</f>
        <v>#REF!</v>
      </c>
      <c r="AM49" s="43" t="e">
        <f>IF(AND('Mapa final'!#REF!="Muy Baja",'Mapa final'!#REF!="Catastrófico"),CONCATENATE("R4C",'Mapa final'!#REF!),"")</f>
        <v>#REF!</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06"/>
      <c r="C50" s="306"/>
      <c r="D50" s="307"/>
      <c r="E50" s="347"/>
      <c r="F50" s="348"/>
      <c r="G50" s="348"/>
      <c r="H50" s="348"/>
      <c r="I50" s="349"/>
      <c r="J50" s="63" t="e">
        <f>IF(AND('Mapa final'!#REF!="Muy Baja",'Mapa final'!#REF!="Leve"),CONCATENATE("R5C",'Mapa final'!#REF!),"")</f>
        <v>#REF!</v>
      </c>
      <c r="K50" s="64" t="e">
        <f>IF(AND('Mapa final'!#REF!="Muy Baja",'Mapa final'!#REF!="Leve"),CONCATENATE("R5C",'Mapa final'!#REF!),"")</f>
        <v>#REF!</v>
      </c>
      <c r="L50" s="64" t="e">
        <f>IF(AND('Mapa final'!#REF!="Muy Baja",'Mapa final'!#REF!="Leve"),CONCATENATE("R5C",'Mapa final'!#REF!),"")</f>
        <v>#REF!</v>
      </c>
      <c r="M50" s="64" t="e">
        <f>IF(AND('Mapa final'!#REF!="Muy Baja",'Mapa final'!#REF!="Leve"),CONCATENATE("R5C",'Mapa final'!#REF!),"")</f>
        <v>#REF!</v>
      </c>
      <c r="N50" s="64" t="e">
        <f>IF(AND('Mapa final'!#REF!="Muy Baja",'Mapa final'!#REF!="Leve"),CONCATENATE("R5C",'Mapa final'!#REF!),"")</f>
        <v>#REF!</v>
      </c>
      <c r="O50" s="65" t="e">
        <f>IF(AND('Mapa final'!#REF!="Muy Baja",'Mapa final'!#REF!="Leve"),CONCATENATE("R5C",'Mapa final'!#REF!),"")</f>
        <v>#REF!</v>
      </c>
      <c r="P50" s="63" t="e">
        <f>IF(AND('Mapa final'!#REF!="Muy Baja",'Mapa final'!#REF!="Menor"),CONCATENATE("R5C",'Mapa final'!#REF!),"")</f>
        <v>#REF!</v>
      </c>
      <c r="Q50" s="64" t="e">
        <f>IF(AND('Mapa final'!#REF!="Muy Baja",'Mapa final'!#REF!="Menor"),CONCATENATE("R5C",'Mapa final'!#REF!),"")</f>
        <v>#REF!</v>
      </c>
      <c r="R50" s="64" t="e">
        <f>IF(AND('Mapa final'!#REF!="Muy Baja",'Mapa final'!#REF!="Menor"),CONCATENATE("R5C",'Mapa final'!#REF!),"")</f>
        <v>#REF!</v>
      </c>
      <c r="S50" s="64" t="e">
        <f>IF(AND('Mapa final'!#REF!="Muy Baja",'Mapa final'!#REF!="Menor"),CONCATENATE("R5C",'Mapa final'!#REF!),"")</f>
        <v>#REF!</v>
      </c>
      <c r="T50" s="64" t="e">
        <f>IF(AND('Mapa final'!#REF!="Muy Baja",'Mapa final'!#REF!="Menor"),CONCATENATE("R5C",'Mapa final'!#REF!),"")</f>
        <v>#REF!</v>
      </c>
      <c r="U50" s="65" t="e">
        <f>IF(AND('Mapa final'!#REF!="Muy Baja",'Mapa final'!#REF!="Menor"),CONCATENATE("R5C",'Mapa final'!#REF!),"")</f>
        <v>#REF!</v>
      </c>
      <c r="V50" s="54" t="e">
        <f>IF(AND('Mapa final'!#REF!="Muy Baja",'Mapa final'!#REF!="Moderado"),CONCATENATE("R5C",'Mapa final'!#REF!),"")</f>
        <v>#REF!</v>
      </c>
      <c r="W50" s="55" t="e">
        <f>IF(AND('Mapa final'!#REF!="Muy Baja",'Mapa final'!#REF!="Moderado"),CONCATENATE("R5C",'Mapa final'!#REF!),"")</f>
        <v>#REF!</v>
      </c>
      <c r="X50" s="55" t="e">
        <f>IF(AND('Mapa final'!#REF!="Muy Baja",'Mapa final'!#REF!="Moderado"),CONCATENATE("R5C",'Mapa final'!#REF!),"")</f>
        <v>#REF!</v>
      </c>
      <c r="Y50" s="55" t="e">
        <f>IF(AND('Mapa final'!#REF!="Muy Baja",'Mapa final'!#REF!="Moderado"),CONCATENATE("R5C",'Mapa final'!#REF!),"")</f>
        <v>#REF!</v>
      </c>
      <c r="Z50" s="55" t="e">
        <f>IF(AND('Mapa final'!#REF!="Muy Baja",'Mapa final'!#REF!="Moderado"),CONCATENATE("R5C",'Mapa final'!#REF!),"")</f>
        <v>#REF!</v>
      </c>
      <c r="AA50" s="56" t="e">
        <f>IF(AND('Mapa final'!#REF!="Muy Baja",'Mapa final'!#REF!="Moderado"),CONCATENATE("R5C",'Mapa final'!#REF!),"")</f>
        <v>#REF!</v>
      </c>
      <c r="AB50" s="38" t="e">
        <f>IF(AND('Mapa final'!#REF!="Muy Baja",'Mapa final'!#REF!="Mayor"),CONCATENATE("R5C",'Mapa final'!#REF!),"")</f>
        <v>#REF!</v>
      </c>
      <c r="AC50" s="39" t="e">
        <f>IF(AND('Mapa final'!#REF!="Muy Baja",'Mapa final'!#REF!="Mayor"),CONCATENATE("R5C",'Mapa final'!#REF!),"")</f>
        <v>#REF!</v>
      </c>
      <c r="AD50" s="44" t="e">
        <f>IF(AND('Mapa final'!#REF!="Muy Baja",'Mapa final'!#REF!="Mayor"),CONCATENATE("R5C",'Mapa final'!#REF!),"")</f>
        <v>#REF!</v>
      </c>
      <c r="AE50" s="44" t="e">
        <f>IF(AND('Mapa final'!#REF!="Muy Baja",'Mapa final'!#REF!="Mayor"),CONCATENATE("R5C",'Mapa final'!#REF!),"")</f>
        <v>#REF!</v>
      </c>
      <c r="AF50" s="44" t="e">
        <f>IF(AND('Mapa final'!#REF!="Muy Baja",'Mapa final'!#REF!="Mayor"),CONCATENATE("R5C",'Mapa final'!#REF!),"")</f>
        <v>#REF!</v>
      </c>
      <c r="AG50" s="40" t="e">
        <f>IF(AND('Mapa final'!#REF!="Muy Baja",'Mapa final'!#REF!="Mayor"),CONCATENATE("R5C",'Mapa final'!#REF!),"")</f>
        <v>#REF!</v>
      </c>
      <c r="AH50" s="41" t="e">
        <f>IF(AND('Mapa final'!#REF!="Muy Baja",'Mapa final'!#REF!="Catastrófico"),CONCATENATE("R5C",'Mapa final'!#REF!),"")</f>
        <v>#REF!</v>
      </c>
      <c r="AI50" s="42" t="e">
        <f>IF(AND('Mapa final'!#REF!="Muy Baja",'Mapa final'!#REF!="Catastrófico"),CONCATENATE("R5C",'Mapa final'!#REF!),"")</f>
        <v>#REF!</v>
      </c>
      <c r="AJ50" s="42" t="e">
        <f>IF(AND('Mapa final'!#REF!="Muy Baja",'Mapa final'!#REF!="Catastrófico"),CONCATENATE("R5C",'Mapa final'!#REF!),"")</f>
        <v>#REF!</v>
      </c>
      <c r="AK50" s="42" t="e">
        <f>IF(AND('Mapa final'!#REF!="Muy Baja",'Mapa final'!#REF!="Catastrófico"),CONCATENATE("R5C",'Mapa final'!#REF!),"")</f>
        <v>#REF!</v>
      </c>
      <c r="AL50" s="42" t="e">
        <f>IF(AND('Mapa final'!#REF!="Muy Baja",'Mapa final'!#REF!="Catastrófico"),CONCATENATE("R5C",'Mapa final'!#REF!),"")</f>
        <v>#REF!</v>
      </c>
      <c r="AM50" s="43" t="e">
        <f>IF(AND('Mapa final'!#REF!="Muy Baja",'Mapa final'!#REF!="Catastrófico"),CONCATENATE("R5C",'Mapa final'!#REF!),"")</f>
        <v>#REF!</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06"/>
      <c r="C51" s="306"/>
      <c r="D51" s="307"/>
      <c r="E51" s="347"/>
      <c r="F51" s="348"/>
      <c r="G51" s="348"/>
      <c r="H51" s="348"/>
      <c r="I51" s="349"/>
      <c r="J51" s="63" t="e">
        <f>IF(AND('Mapa final'!#REF!="Muy Baja",'Mapa final'!#REF!="Leve"),CONCATENATE("R6C",'Mapa final'!#REF!),"")</f>
        <v>#REF!</v>
      </c>
      <c r="K51" s="64" t="e">
        <f>IF(AND('Mapa final'!#REF!="Muy Baja",'Mapa final'!#REF!="Leve"),CONCATENATE("R6C",'Mapa final'!#REF!),"")</f>
        <v>#REF!</v>
      </c>
      <c r="L51" s="64" t="e">
        <f>IF(AND('Mapa final'!#REF!="Muy Baja",'Mapa final'!#REF!="Leve"),CONCATENATE("R6C",'Mapa final'!#REF!),"")</f>
        <v>#REF!</v>
      </c>
      <c r="M51" s="64" t="e">
        <f>IF(AND('Mapa final'!#REF!="Muy Baja",'Mapa final'!#REF!="Leve"),CONCATENATE("R6C",'Mapa final'!#REF!),"")</f>
        <v>#REF!</v>
      </c>
      <c r="N51" s="64" t="e">
        <f>IF(AND('Mapa final'!#REF!="Muy Baja",'Mapa final'!#REF!="Leve"),CONCATENATE("R6C",'Mapa final'!#REF!),"")</f>
        <v>#REF!</v>
      </c>
      <c r="O51" s="65" t="e">
        <f>IF(AND('Mapa final'!#REF!="Muy Baja",'Mapa final'!#REF!="Leve"),CONCATENATE("R6C",'Mapa final'!#REF!),"")</f>
        <v>#REF!</v>
      </c>
      <c r="P51" s="63" t="e">
        <f>IF(AND('Mapa final'!#REF!="Muy Baja",'Mapa final'!#REF!="Menor"),CONCATENATE("R6C",'Mapa final'!#REF!),"")</f>
        <v>#REF!</v>
      </c>
      <c r="Q51" s="64" t="e">
        <f>IF(AND('Mapa final'!#REF!="Muy Baja",'Mapa final'!#REF!="Menor"),CONCATENATE("R6C",'Mapa final'!#REF!),"")</f>
        <v>#REF!</v>
      </c>
      <c r="R51" s="64" t="e">
        <f>IF(AND('Mapa final'!#REF!="Muy Baja",'Mapa final'!#REF!="Menor"),CONCATENATE("R6C",'Mapa final'!#REF!),"")</f>
        <v>#REF!</v>
      </c>
      <c r="S51" s="64" t="e">
        <f>IF(AND('Mapa final'!#REF!="Muy Baja",'Mapa final'!#REF!="Menor"),CONCATENATE("R6C",'Mapa final'!#REF!),"")</f>
        <v>#REF!</v>
      </c>
      <c r="T51" s="64" t="e">
        <f>IF(AND('Mapa final'!#REF!="Muy Baja",'Mapa final'!#REF!="Menor"),CONCATENATE("R6C",'Mapa final'!#REF!),"")</f>
        <v>#REF!</v>
      </c>
      <c r="U51" s="65" t="e">
        <f>IF(AND('Mapa final'!#REF!="Muy Baja",'Mapa final'!#REF!="Menor"),CONCATENATE("R6C",'Mapa final'!#REF!),"")</f>
        <v>#REF!</v>
      </c>
      <c r="V51" s="54" t="e">
        <f>IF(AND('Mapa final'!#REF!="Muy Baja",'Mapa final'!#REF!="Moderado"),CONCATENATE("R6C",'Mapa final'!#REF!),"")</f>
        <v>#REF!</v>
      </c>
      <c r="W51" s="55" t="e">
        <f>IF(AND('Mapa final'!#REF!="Muy Baja",'Mapa final'!#REF!="Moderado"),CONCATENATE("R6C",'Mapa final'!#REF!),"")</f>
        <v>#REF!</v>
      </c>
      <c r="X51" s="55" t="e">
        <f>IF(AND('Mapa final'!#REF!="Muy Baja",'Mapa final'!#REF!="Moderado"),CONCATENATE("R6C",'Mapa final'!#REF!),"")</f>
        <v>#REF!</v>
      </c>
      <c r="Y51" s="55" t="e">
        <f>IF(AND('Mapa final'!#REF!="Muy Baja",'Mapa final'!#REF!="Moderado"),CONCATENATE("R6C",'Mapa final'!#REF!),"")</f>
        <v>#REF!</v>
      </c>
      <c r="Z51" s="55" t="e">
        <f>IF(AND('Mapa final'!#REF!="Muy Baja",'Mapa final'!#REF!="Moderado"),CONCATENATE("R6C",'Mapa final'!#REF!),"")</f>
        <v>#REF!</v>
      </c>
      <c r="AA51" s="56" t="e">
        <f>IF(AND('Mapa final'!#REF!="Muy Baja",'Mapa final'!#REF!="Moderado"),CONCATENATE("R6C",'Mapa final'!#REF!),"")</f>
        <v>#REF!</v>
      </c>
      <c r="AB51" s="38" t="e">
        <f>IF(AND('Mapa final'!#REF!="Muy Baja",'Mapa final'!#REF!="Mayor"),CONCATENATE("R6C",'Mapa final'!#REF!),"")</f>
        <v>#REF!</v>
      </c>
      <c r="AC51" s="39" t="e">
        <f>IF(AND('Mapa final'!#REF!="Muy Baja",'Mapa final'!#REF!="Mayor"),CONCATENATE("R6C",'Mapa final'!#REF!),"")</f>
        <v>#REF!</v>
      </c>
      <c r="AD51" s="44" t="e">
        <f>IF(AND('Mapa final'!#REF!="Muy Baja",'Mapa final'!#REF!="Mayor"),CONCATENATE("R6C",'Mapa final'!#REF!),"")</f>
        <v>#REF!</v>
      </c>
      <c r="AE51" s="44" t="e">
        <f>IF(AND('Mapa final'!#REF!="Muy Baja",'Mapa final'!#REF!="Mayor"),CONCATENATE("R6C",'Mapa final'!#REF!),"")</f>
        <v>#REF!</v>
      </c>
      <c r="AF51" s="44" t="e">
        <f>IF(AND('Mapa final'!#REF!="Muy Baja",'Mapa final'!#REF!="Mayor"),CONCATENATE("R6C",'Mapa final'!#REF!),"")</f>
        <v>#REF!</v>
      </c>
      <c r="AG51" s="40" t="e">
        <f>IF(AND('Mapa final'!#REF!="Muy Baja",'Mapa final'!#REF!="Mayor"),CONCATENATE("R6C",'Mapa final'!#REF!),"")</f>
        <v>#REF!</v>
      </c>
      <c r="AH51" s="41" t="e">
        <f>IF(AND('Mapa final'!#REF!="Muy Baja",'Mapa final'!#REF!="Catastrófico"),CONCATENATE("R6C",'Mapa final'!#REF!),"")</f>
        <v>#REF!</v>
      </c>
      <c r="AI51" s="42" t="e">
        <f>IF(AND('Mapa final'!#REF!="Muy Baja",'Mapa final'!#REF!="Catastrófico"),CONCATENATE("R6C",'Mapa final'!#REF!),"")</f>
        <v>#REF!</v>
      </c>
      <c r="AJ51" s="42" t="e">
        <f>IF(AND('Mapa final'!#REF!="Muy Baja",'Mapa final'!#REF!="Catastrófico"),CONCATENATE("R6C",'Mapa final'!#REF!),"")</f>
        <v>#REF!</v>
      </c>
      <c r="AK51" s="42" t="e">
        <f>IF(AND('Mapa final'!#REF!="Muy Baja",'Mapa final'!#REF!="Catastrófico"),CONCATENATE("R6C",'Mapa final'!#REF!),"")</f>
        <v>#REF!</v>
      </c>
      <c r="AL51" s="42" t="e">
        <f>IF(AND('Mapa final'!#REF!="Muy Baja",'Mapa final'!#REF!="Catastrófico"),CONCATENATE("R6C",'Mapa final'!#REF!),"")</f>
        <v>#REF!</v>
      </c>
      <c r="AM51" s="43" t="e">
        <f>IF(AND('Mapa final'!#REF!="Muy Baja",'Mapa final'!#REF!="Catastrófico"),CONCATENATE("R6C",'Mapa final'!#REF!),"")</f>
        <v>#REF!</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06"/>
      <c r="C52" s="306"/>
      <c r="D52" s="307"/>
      <c r="E52" s="347"/>
      <c r="F52" s="348"/>
      <c r="G52" s="348"/>
      <c r="H52" s="348"/>
      <c r="I52" s="349"/>
      <c r="J52" s="63" t="e">
        <f>IF(AND('Mapa final'!#REF!="Muy Baja",'Mapa final'!#REF!="Leve"),CONCATENATE("R7C",'Mapa final'!#REF!),"")</f>
        <v>#REF!</v>
      </c>
      <c r="K52" s="64" t="e">
        <f>IF(AND('Mapa final'!#REF!="Muy Baja",'Mapa final'!#REF!="Leve"),CONCATENATE("R7C",'Mapa final'!#REF!),"")</f>
        <v>#REF!</v>
      </c>
      <c r="L52" s="64" t="e">
        <f>IF(AND('Mapa final'!#REF!="Muy Baja",'Mapa final'!#REF!="Leve"),CONCATENATE("R7C",'Mapa final'!#REF!),"")</f>
        <v>#REF!</v>
      </c>
      <c r="M52" s="64" t="e">
        <f>IF(AND('Mapa final'!#REF!="Muy Baja",'Mapa final'!#REF!="Leve"),CONCATENATE("R7C",'Mapa final'!#REF!),"")</f>
        <v>#REF!</v>
      </c>
      <c r="N52" s="64" t="e">
        <f>IF(AND('Mapa final'!#REF!="Muy Baja",'Mapa final'!#REF!="Leve"),CONCATENATE("R7C",'Mapa final'!#REF!),"")</f>
        <v>#REF!</v>
      </c>
      <c r="O52" s="65" t="e">
        <f>IF(AND('Mapa final'!#REF!="Muy Baja",'Mapa final'!#REF!="Leve"),CONCATENATE("R7C",'Mapa final'!#REF!),"")</f>
        <v>#REF!</v>
      </c>
      <c r="P52" s="63" t="e">
        <f>IF(AND('Mapa final'!#REF!="Muy Baja",'Mapa final'!#REF!="Menor"),CONCATENATE("R7C",'Mapa final'!#REF!),"")</f>
        <v>#REF!</v>
      </c>
      <c r="Q52" s="64" t="e">
        <f>IF(AND('Mapa final'!#REF!="Muy Baja",'Mapa final'!#REF!="Menor"),CONCATENATE("R7C",'Mapa final'!#REF!),"")</f>
        <v>#REF!</v>
      </c>
      <c r="R52" s="64" t="e">
        <f>IF(AND('Mapa final'!#REF!="Muy Baja",'Mapa final'!#REF!="Menor"),CONCATENATE("R7C",'Mapa final'!#REF!),"")</f>
        <v>#REF!</v>
      </c>
      <c r="S52" s="64" t="e">
        <f>IF(AND('Mapa final'!#REF!="Muy Baja",'Mapa final'!#REF!="Menor"),CONCATENATE("R7C",'Mapa final'!#REF!),"")</f>
        <v>#REF!</v>
      </c>
      <c r="T52" s="64" t="e">
        <f>IF(AND('Mapa final'!#REF!="Muy Baja",'Mapa final'!#REF!="Menor"),CONCATENATE("R7C",'Mapa final'!#REF!),"")</f>
        <v>#REF!</v>
      </c>
      <c r="U52" s="65" t="e">
        <f>IF(AND('Mapa final'!#REF!="Muy Baja",'Mapa final'!#REF!="Menor"),CONCATENATE("R7C",'Mapa final'!#REF!),"")</f>
        <v>#REF!</v>
      </c>
      <c r="V52" s="54" t="e">
        <f>IF(AND('Mapa final'!#REF!="Muy Baja",'Mapa final'!#REF!="Moderado"),CONCATENATE("R7C",'Mapa final'!#REF!),"")</f>
        <v>#REF!</v>
      </c>
      <c r="W52" s="55" t="e">
        <f>IF(AND('Mapa final'!#REF!="Muy Baja",'Mapa final'!#REF!="Moderado"),CONCATENATE("R7C",'Mapa final'!#REF!),"")</f>
        <v>#REF!</v>
      </c>
      <c r="X52" s="55" t="e">
        <f>IF(AND('Mapa final'!#REF!="Muy Baja",'Mapa final'!#REF!="Moderado"),CONCATENATE("R7C",'Mapa final'!#REF!),"")</f>
        <v>#REF!</v>
      </c>
      <c r="Y52" s="55" t="e">
        <f>IF(AND('Mapa final'!#REF!="Muy Baja",'Mapa final'!#REF!="Moderado"),CONCATENATE("R7C",'Mapa final'!#REF!),"")</f>
        <v>#REF!</v>
      </c>
      <c r="Z52" s="55" t="e">
        <f>IF(AND('Mapa final'!#REF!="Muy Baja",'Mapa final'!#REF!="Moderado"),CONCATENATE("R7C",'Mapa final'!#REF!),"")</f>
        <v>#REF!</v>
      </c>
      <c r="AA52" s="56" t="e">
        <f>IF(AND('Mapa final'!#REF!="Muy Baja",'Mapa final'!#REF!="Moderado"),CONCATENATE("R7C",'Mapa final'!#REF!),"")</f>
        <v>#REF!</v>
      </c>
      <c r="AB52" s="38" t="e">
        <f>IF(AND('Mapa final'!#REF!="Muy Baja",'Mapa final'!#REF!="Mayor"),CONCATENATE("R7C",'Mapa final'!#REF!),"")</f>
        <v>#REF!</v>
      </c>
      <c r="AC52" s="39" t="e">
        <f>IF(AND('Mapa final'!#REF!="Muy Baja",'Mapa final'!#REF!="Mayor"),CONCATENATE("R7C",'Mapa final'!#REF!),"")</f>
        <v>#REF!</v>
      </c>
      <c r="AD52" s="44" t="e">
        <f>IF(AND('Mapa final'!#REF!="Muy Baja",'Mapa final'!#REF!="Mayor"),CONCATENATE("R7C",'Mapa final'!#REF!),"")</f>
        <v>#REF!</v>
      </c>
      <c r="AE52" s="44" t="e">
        <f>IF(AND('Mapa final'!#REF!="Muy Baja",'Mapa final'!#REF!="Mayor"),CONCATENATE("R7C",'Mapa final'!#REF!),"")</f>
        <v>#REF!</v>
      </c>
      <c r="AF52" s="44" t="e">
        <f>IF(AND('Mapa final'!#REF!="Muy Baja",'Mapa final'!#REF!="Mayor"),CONCATENATE("R7C",'Mapa final'!#REF!),"")</f>
        <v>#REF!</v>
      </c>
      <c r="AG52" s="40" t="e">
        <f>IF(AND('Mapa final'!#REF!="Muy Baja",'Mapa final'!#REF!="Mayor"),CONCATENATE("R7C",'Mapa final'!#REF!),"")</f>
        <v>#REF!</v>
      </c>
      <c r="AH52" s="41" t="e">
        <f>IF(AND('Mapa final'!#REF!="Muy Baja",'Mapa final'!#REF!="Catastrófico"),CONCATENATE("R7C",'Mapa final'!#REF!),"")</f>
        <v>#REF!</v>
      </c>
      <c r="AI52" s="42" t="e">
        <f>IF(AND('Mapa final'!#REF!="Muy Baja",'Mapa final'!#REF!="Catastrófico"),CONCATENATE("R7C",'Mapa final'!#REF!),"")</f>
        <v>#REF!</v>
      </c>
      <c r="AJ52" s="42" t="e">
        <f>IF(AND('Mapa final'!#REF!="Muy Baja",'Mapa final'!#REF!="Catastrófico"),CONCATENATE("R7C",'Mapa final'!#REF!),"")</f>
        <v>#REF!</v>
      </c>
      <c r="AK52" s="42" t="e">
        <f>IF(AND('Mapa final'!#REF!="Muy Baja",'Mapa final'!#REF!="Catastrófico"),CONCATENATE("R7C",'Mapa final'!#REF!),"")</f>
        <v>#REF!</v>
      </c>
      <c r="AL52" s="42" t="e">
        <f>IF(AND('Mapa final'!#REF!="Muy Baja",'Mapa final'!#REF!="Catastrófico"),CONCATENATE("R7C",'Mapa final'!#REF!),"")</f>
        <v>#REF!</v>
      </c>
      <c r="AM52" s="43" t="e">
        <f>IF(AND('Mapa final'!#REF!="Muy Baja",'Mapa final'!#REF!="Catastrófico"),CONCATENATE("R7C",'Mapa final'!#REF!),"")</f>
        <v>#REF!</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06"/>
      <c r="C53" s="306"/>
      <c r="D53" s="307"/>
      <c r="E53" s="347"/>
      <c r="F53" s="348"/>
      <c r="G53" s="348"/>
      <c r="H53" s="348"/>
      <c r="I53" s="349"/>
      <c r="J53" s="63" t="e">
        <f>IF(AND('Mapa final'!#REF!="Muy Baja",'Mapa final'!#REF!="Leve"),CONCATENATE("R8C",'Mapa final'!#REF!),"")</f>
        <v>#REF!</v>
      </c>
      <c r="K53" s="64" t="e">
        <f>IF(AND('Mapa final'!#REF!="Muy Baja",'Mapa final'!#REF!="Leve"),CONCATENATE("R8C",'Mapa final'!#REF!),"")</f>
        <v>#REF!</v>
      </c>
      <c r="L53" s="64" t="e">
        <f>IF(AND('Mapa final'!#REF!="Muy Baja",'Mapa final'!#REF!="Leve"),CONCATENATE("R8C",'Mapa final'!#REF!),"")</f>
        <v>#REF!</v>
      </c>
      <c r="M53" s="64" t="e">
        <f>IF(AND('Mapa final'!#REF!="Muy Baja",'Mapa final'!#REF!="Leve"),CONCATENATE("R8C",'Mapa final'!#REF!),"")</f>
        <v>#REF!</v>
      </c>
      <c r="N53" s="64" t="e">
        <f>IF(AND('Mapa final'!#REF!="Muy Baja",'Mapa final'!#REF!="Leve"),CONCATENATE("R8C",'Mapa final'!#REF!),"")</f>
        <v>#REF!</v>
      </c>
      <c r="O53" s="65" t="e">
        <f>IF(AND('Mapa final'!#REF!="Muy Baja",'Mapa final'!#REF!="Leve"),CONCATENATE("R8C",'Mapa final'!#REF!),"")</f>
        <v>#REF!</v>
      </c>
      <c r="P53" s="63" t="e">
        <f>IF(AND('Mapa final'!#REF!="Muy Baja",'Mapa final'!#REF!="Menor"),CONCATENATE("R8C",'Mapa final'!#REF!),"")</f>
        <v>#REF!</v>
      </c>
      <c r="Q53" s="64" t="e">
        <f>IF(AND('Mapa final'!#REF!="Muy Baja",'Mapa final'!#REF!="Menor"),CONCATENATE("R8C",'Mapa final'!#REF!),"")</f>
        <v>#REF!</v>
      </c>
      <c r="R53" s="64" t="e">
        <f>IF(AND('Mapa final'!#REF!="Muy Baja",'Mapa final'!#REF!="Menor"),CONCATENATE("R8C",'Mapa final'!#REF!),"")</f>
        <v>#REF!</v>
      </c>
      <c r="S53" s="64" t="e">
        <f>IF(AND('Mapa final'!#REF!="Muy Baja",'Mapa final'!#REF!="Menor"),CONCATENATE("R8C",'Mapa final'!#REF!),"")</f>
        <v>#REF!</v>
      </c>
      <c r="T53" s="64" t="e">
        <f>IF(AND('Mapa final'!#REF!="Muy Baja",'Mapa final'!#REF!="Menor"),CONCATENATE("R8C",'Mapa final'!#REF!),"")</f>
        <v>#REF!</v>
      </c>
      <c r="U53" s="65" t="e">
        <f>IF(AND('Mapa final'!#REF!="Muy Baja",'Mapa final'!#REF!="Menor"),CONCATENATE("R8C",'Mapa final'!#REF!),"")</f>
        <v>#REF!</v>
      </c>
      <c r="V53" s="54" t="e">
        <f>IF(AND('Mapa final'!#REF!="Muy Baja",'Mapa final'!#REF!="Moderado"),CONCATENATE("R8C",'Mapa final'!#REF!),"")</f>
        <v>#REF!</v>
      </c>
      <c r="W53" s="55" t="e">
        <f>IF(AND('Mapa final'!#REF!="Muy Baja",'Mapa final'!#REF!="Moderado"),CONCATENATE("R8C",'Mapa final'!#REF!),"")</f>
        <v>#REF!</v>
      </c>
      <c r="X53" s="55" t="e">
        <f>IF(AND('Mapa final'!#REF!="Muy Baja",'Mapa final'!#REF!="Moderado"),CONCATENATE("R8C",'Mapa final'!#REF!),"")</f>
        <v>#REF!</v>
      </c>
      <c r="Y53" s="55" t="e">
        <f>IF(AND('Mapa final'!#REF!="Muy Baja",'Mapa final'!#REF!="Moderado"),CONCATENATE("R8C",'Mapa final'!#REF!),"")</f>
        <v>#REF!</v>
      </c>
      <c r="Z53" s="55" t="e">
        <f>IF(AND('Mapa final'!#REF!="Muy Baja",'Mapa final'!#REF!="Moderado"),CONCATENATE("R8C",'Mapa final'!#REF!),"")</f>
        <v>#REF!</v>
      </c>
      <c r="AA53" s="56" t="e">
        <f>IF(AND('Mapa final'!#REF!="Muy Baja",'Mapa final'!#REF!="Moderado"),CONCATENATE("R8C",'Mapa final'!#REF!),"")</f>
        <v>#REF!</v>
      </c>
      <c r="AB53" s="38" t="e">
        <f>IF(AND('Mapa final'!#REF!="Muy Baja",'Mapa final'!#REF!="Mayor"),CONCATENATE("R8C",'Mapa final'!#REF!),"")</f>
        <v>#REF!</v>
      </c>
      <c r="AC53" s="39" t="e">
        <f>IF(AND('Mapa final'!#REF!="Muy Baja",'Mapa final'!#REF!="Mayor"),CONCATENATE("R8C",'Mapa final'!#REF!),"")</f>
        <v>#REF!</v>
      </c>
      <c r="AD53" s="44" t="e">
        <f>IF(AND('Mapa final'!#REF!="Muy Baja",'Mapa final'!#REF!="Mayor"),CONCATENATE("R8C",'Mapa final'!#REF!),"")</f>
        <v>#REF!</v>
      </c>
      <c r="AE53" s="44" t="e">
        <f>IF(AND('Mapa final'!#REF!="Muy Baja",'Mapa final'!#REF!="Mayor"),CONCATENATE("R8C",'Mapa final'!#REF!),"")</f>
        <v>#REF!</v>
      </c>
      <c r="AF53" s="44" t="e">
        <f>IF(AND('Mapa final'!#REF!="Muy Baja",'Mapa final'!#REF!="Mayor"),CONCATENATE("R8C",'Mapa final'!#REF!),"")</f>
        <v>#REF!</v>
      </c>
      <c r="AG53" s="40" t="e">
        <f>IF(AND('Mapa final'!#REF!="Muy Baja",'Mapa final'!#REF!="Mayor"),CONCATENATE("R8C",'Mapa final'!#REF!),"")</f>
        <v>#REF!</v>
      </c>
      <c r="AH53" s="41" t="e">
        <f>IF(AND('Mapa final'!#REF!="Muy Baja",'Mapa final'!#REF!="Catastrófico"),CONCATENATE("R8C",'Mapa final'!#REF!),"")</f>
        <v>#REF!</v>
      </c>
      <c r="AI53" s="42" t="e">
        <f>IF(AND('Mapa final'!#REF!="Muy Baja",'Mapa final'!#REF!="Catastrófico"),CONCATENATE("R8C",'Mapa final'!#REF!),"")</f>
        <v>#REF!</v>
      </c>
      <c r="AJ53" s="42" t="e">
        <f>IF(AND('Mapa final'!#REF!="Muy Baja",'Mapa final'!#REF!="Catastrófico"),CONCATENATE("R8C",'Mapa final'!#REF!),"")</f>
        <v>#REF!</v>
      </c>
      <c r="AK53" s="42" t="e">
        <f>IF(AND('Mapa final'!#REF!="Muy Baja",'Mapa final'!#REF!="Catastrófico"),CONCATENATE("R8C",'Mapa final'!#REF!),"")</f>
        <v>#REF!</v>
      </c>
      <c r="AL53" s="42" t="e">
        <f>IF(AND('Mapa final'!#REF!="Muy Baja",'Mapa final'!#REF!="Catastrófico"),CONCATENATE("R8C",'Mapa final'!#REF!),"")</f>
        <v>#REF!</v>
      </c>
      <c r="AM53" s="43" t="e">
        <f>IF(AND('Mapa final'!#REF!="Muy Baja",'Mapa final'!#REF!="Catastrófico"),CONCATENATE("R8C",'Mapa final'!#REF!),"")</f>
        <v>#REF!</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06"/>
      <c r="C54" s="306"/>
      <c r="D54" s="307"/>
      <c r="E54" s="347"/>
      <c r="F54" s="348"/>
      <c r="G54" s="348"/>
      <c r="H54" s="348"/>
      <c r="I54" s="349"/>
      <c r="J54" s="63" t="e">
        <f>IF(AND('Mapa final'!#REF!="Muy Baja",'Mapa final'!#REF!="Leve"),CONCATENATE("R9C",'Mapa final'!#REF!),"")</f>
        <v>#REF!</v>
      </c>
      <c r="K54" s="64" t="e">
        <f>IF(AND('Mapa final'!#REF!="Muy Baja",'Mapa final'!#REF!="Leve"),CONCATENATE("R9C",'Mapa final'!#REF!),"")</f>
        <v>#REF!</v>
      </c>
      <c r="L54" s="64" t="e">
        <f>IF(AND('Mapa final'!#REF!="Muy Baja",'Mapa final'!#REF!="Leve"),CONCATENATE("R9C",'Mapa final'!#REF!),"")</f>
        <v>#REF!</v>
      </c>
      <c r="M54" s="64" t="e">
        <f>IF(AND('Mapa final'!#REF!="Muy Baja",'Mapa final'!#REF!="Leve"),CONCATENATE("R9C",'Mapa final'!#REF!),"")</f>
        <v>#REF!</v>
      </c>
      <c r="N54" s="64" t="e">
        <f>IF(AND('Mapa final'!#REF!="Muy Baja",'Mapa final'!#REF!="Leve"),CONCATENATE("R9C",'Mapa final'!#REF!),"")</f>
        <v>#REF!</v>
      </c>
      <c r="O54" s="65" t="e">
        <f>IF(AND('Mapa final'!#REF!="Muy Baja",'Mapa final'!#REF!="Leve"),CONCATENATE("R9C",'Mapa final'!#REF!),"")</f>
        <v>#REF!</v>
      </c>
      <c r="P54" s="63" t="e">
        <f>IF(AND('Mapa final'!#REF!="Muy Baja",'Mapa final'!#REF!="Menor"),CONCATENATE("R9C",'Mapa final'!#REF!),"")</f>
        <v>#REF!</v>
      </c>
      <c r="Q54" s="64" t="e">
        <f>IF(AND('Mapa final'!#REF!="Muy Baja",'Mapa final'!#REF!="Menor"),CONCATENATE("R9C",'Mapa final'!#REF!),"")</f>
        <v>#REF!</v>
      </c>
      <c r="R54" s="64" t="e">
        <f>IF(AND('Mapa final'!#REF!="Muy Baja",'Mapa final'!#REF!="Menor"),CONCATENATE("R9C",'Mapa final'!#REF!),"")</f>
        <v>#REF!</v>
      </c>
      <c r="S54" s="64" t="e">
        <f>IF(AND('Mapa final'!#REF!="Muy Baja",'Mapa final'!#REF!="Menor"),CONCATENATE("R9C",'Mapa final'!#REF!),"")</f>
        <v>#REF!</v>
      </c>
      <c r="T54" s="64" t="e">
        <f>IF(AND('Mapa final'!#REF!="Muy Baja",'Mapa final'!#REF!="Menor"),CONCATENATE("R9C",'Mapa final'!#REF!),"")</f>
        <v>#REF!</v>
      </c>
      <c r="U54" s="65" t="e">
        <f>IF(AND('Mapa final'!#REF!="Muy Baja",'Mapa final'!#REF!="Menor"),CONCATENATE("R9C",'Mapa final'!#REF!),"")</f>
        <v>#REF!</v>
      </c>
      <c r="V54" s="54" t="e">
        <f>IF(AND('Mapa final'!#REF!="Muy Baja",'Mapa final'!#REF!="Moderado"),CONCATENATE("R9C",'Mapa final'!#REF!),"")</f>
        <v>#REF!</v>
      </c>
      <c r="W54" s="55" t="e">
        <f>IF(AND('Mapa final'!#REF!="Muy Baja",'Mapa final'!#REF!="Moderado"),CONCATENATE("R9C",'Mapa final'!#REF!),"")</f>
        <v>#REF!</v>
      </c>
      <c r="X54" s="55" t="e">
        <f>IF(AND('Mapa final'!#REF!="Muy Baja",'Mapa final'!#REF!="Moderado"),CONCATENATE("R9C",'Mapa final'!#REF!),"")</f>
        <v>#REF!</v>
      </c>
      <c r="Y54" s="55" t="e">
        <f>IF(AND('Mapa final'!#REF!="Muy Baja",'Mapa final'!#REF!="Moderado"),CONCATENATE("R9C",'Mapa final'!#REF!),"")</f>
        <v>#REF!</v>
      </c>
      <c r="Z54" s="55" t="e">
        <f>IF(AND('Mapa final'!#REF!="Muy Baja",'Mapa final'!#REF!="Moderado"),CONCATENATE("R9C",'Mapa final'!#REF!),"")</f>
        <v>#REF!</v>
      </c>
      <c r="AA54" s="56" t="e">
        <f>IF(AND('Mapa final'!#REF!="Muy Baja",'Mapa final'!#REF!="Moderado"),CONCATENATE("R9C",'Mapa final'!#REF!),"")</f>
        <v>#REF!</v>
      </c>
      <c r="AB54" s="38" t="e">
        <f>IF(AND('Mapa final'!#REF!="Muy Baja",'Mapa final'!#REF!="Mayor"),CONCATENATE("R9C",'Mapa final'!#REF!),"")</f>
        <v>#REF!</v>
      </c>
      <c r="AC54" s="39" t="e">
        <f>IF(AND('Mapa final'!#REF!="Muy Baja",'Mapa final'!#REF!="Mayor"),CONCATENATE("R9C",'Mapa final'!#REF!),"")</f>
        <v>#REF!</v>
      </c>
      <c r="AD54" s="44" t="e">
        <f>IF(AND('Mapa final'!#REF!="Muy Baja",'Mapa final'!#REF!="Mayor"),CONCATENATE("R9C",'Mapa final'!#REF!),"")</f>
        <v>#REF!</v>
      </c>
      <c r="AE54" s="44" t="e">
        <f>IF(AND('Mapa final'!#REF!="Muy Baja",'Mapa final'!#REF!="Mayor"),CONCATENATE("R9C",'Mapa final'!#REF!),"")</f>
        <v>#REF!</v>
      </c>
      <c r="AF54" s="44" t="e">
        <f>IF(AND('Mapa final'!#REF!="Muy Baja",'Mapa final'!#REF!="Mayor"),CONCATENATE("R9C",'Mapa final'!#REF!),"")</f>
        <v>#REF!</v>
      </c>
      <c r="AG54" s="40" t="e">
        <f>IF(AND('Mapa final'!#REF!="Muy Baja",'Mapa final'!#REF!="Mayor"),CONCATENATE("R9C",'Mapa final'!#REF!),"")</f>
        <v>#REF!</v>
      </c>
      <c r="AH54" s="41" t="e">
        <f>IF(AND('Mapa final'!#REF!="Muy Baja",'Mapa final'!#REF!="Catastrófico"),CONCATENATE("R9C",'Mapa final'!#REF!),"")</f>
        <v>#REF!</v>
      </c>
      <c r="AI54" s="42" t="e">
        <f>IF(AND('Mapa final'!#REF!="Muy Baja",'Mapa final'!#REF!="Catastrófico"),CONCATENATE("R9C",'Mapa final'!#REF!),"")</f>
        <v>#REF!</v>
      </c>
      <c r="AJ54" s="42" t="e">
        <f>IF(AND('Mapa final'!#REF!="Muy Baja",'Mapa final'!#REF!="Catastrófico"),CONCATENATE("R9C",'Mapa final'!#REF!),"")</f>
        <v>#REF!</v>
      </c>
      <c r="AK54" s="42" t="e">
        <f>IF(AND('Mapa final'!#REF!="Muy Baja",'Mapa final'!#REF!="Catastrófico"),CONCATENATE("R9C",'Mapa final'!#REF!),"")</f>
        <v>#REF!</v>
      </c>
      <c r="AL54" s="42" t="e">
        <f>IF(AND('Mapa final'!#REF!="Muy Baja",'Mapa final'!#REF!="Catastrófico"),CONCATENATE("R9C",'Mapa final'!#REF!),"")</f>
        <v>#REF!</v>
      </c>
      <c r="AM54" s="43" t="e">
        <f>IF(AND('Mapa final'!#REF!="Muy Baja",'Mapa final'!#REF!="Catastrófico"),CONCATENATE("R9C",'Mapa final'!#REF!),"")</f>
        <v>#REF!</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06"/>
      <c r="C55" s="306"/>
      <c r="D55" s="307"/>
      <c r="E55" s="350"/>
      <c r="F55" s="351"/>
      <c r="G55" s="351"/>
      <c r="H55" s="351"/>
      <c r="I55" s="352"/>
      <c r="J55" s="66" t="e">
        <f>IF(AND('Mapa final'!#REF!="Muy Baja",'Mapa final'!#REF!="Leve"),CONCATENATE("R10C",'Mapa final'!#REF!),"")</f>
        <v>#REF!</v>
      </c>
      <c r="K55" s="67" t="e">
        <f>IF(AND('Mapa final'!#REF!="Muy Baja",'Mapa final'!#REF!="Leve"),CONCATENATE("R10C",'Mapa final'!#REF!),"")</f>
        <v>#REF!</v>
      </c>
      <c r="L55" s="67" t="e">
        <f>IF(AND('Mapa final'!#REF!="Muy Baja",'Mapa final'!#REF!="Leve"),CONCATENATE("R10C",'Mapa final'!#REF!),"")</f>
        <v>#REF!</v>
      </c>
      <c r="M55" s="67" t="e">
        <f>IF(AND('Mapa final'!#REF!="Muy Baja",'Mapa final'!#REF!="Leve"),CONCATENATE("R10C",'Mapa final'!#REF!),"")</f>
        <v>#REF!</v>
      </c>
      <c r="N55" s="67" t="e">
        <f>IF(AND('Mapa final'!#REF!="Muy Baja",'Mapa final'!#REF!="Leve"),CONCATENATE("R10C",'Mapa final'!#REF!),"")</f>
        <v>#REF!</v>
      </c>
      <c r="O55" s="68" t="e">
        <f>IF(AND('Mapa final'!#REF!="Muy Baja",'Mapa final'!#REF!="Leve"),CONCATENATE("R10C",'Mapa final'!#REF!),"")</f>
        <v>#REF!</v>
      </c>
      <c r="P55" s="66" t="e">
        <f>IF(AND('Mapa final'!#REF!="Muy Baja",'Mapa final'!#REF!="Menor"),CONCATENATE("R10C",'Mapa final'!#REF!),"")</f>
        <v>#REF!</v>
      </c>
      <c r="Q55" s="67" t="e">
        <f>IF(AND('Mapa final'!#REF!="Muy Baja",'Mapa final'!#REF!="Menor"),CONCATENATE("R10C",'Mapa final'!#REF!),"")</f>
        <v>#REF!</v>
      </c>
      <c r="R55" s="67" t="e">
        <f>IF(AND('Mapa final'!#REF!="Muy Baja",'Mapa final'!#REF!="Menor"),CONCATENATE("R10C",'Mapa final'!#REF!),"")</f>
        <v>#REF!</v>
      </c>
      <c r="S55" s="67" t="e">
        <f>IF(AND('Mapa final'!#REF!="Muy Baja",'Mapa final'!#REF!="Menor"),CONCATENATE("R10C",'Mapa final'!#REF!),"")</f>
        <v>#REF!</v>
      </c>
      <c r="T55" s="67" t="e">
        <f>IF(AND('Mapa final'!#REF!="Muy Baja",'Mapa final'!#REF!="Menor"),CONCATENATE("R10C",'Mapa final'!#REF!),"")</f>
        <v>#REF!</v>
      </c>
      <c r="U55" s="68" t="e">
        <f>IF(AND('Mapa final'!#REF!="Muy Baja",'Mapa final'!#REF!="Menor"),CONCATENATE("R10C",'Mapa final'!#REF!),"")</f>
        <v>#REF!</v>
      </c>
      <c r="V55" s="57" t="e">
        <f>IF(AND('Mapa final'!#REF!="Muy Baja",'Mapa final'!#REF!="Moderado"),CONCATENATE("R10C",'Mapa final'!#REF!),"")</f>
        <v>#REF!</v>
      </c>
      <c r="W55" s="58" t="e">
        <f>IF(AND('Mapa final'!#REF!="Muy Baja",'Mapa final'!#REF!="Moderado"),CONCATENATE("R10C",'Mapa final'!#REF!),"")</f>
        <v>#REF!</v>
      </c>
      <c r="X55" s="58" t="e">
        <f>IF(AND('Mapa final'!#REF!="Muy Baja",'Mapa final'!#REF!="Moderado"),CONCATENATE("R10C",'Mapa final'!#REF!),"")</f>
        <v>#REF!</v>
      </c>
      <c r="Y55" s="58" t="e">
        <f>IF(AND('Mapa final'!#REF!="Muy Baja",'Mapa final'!#REF!="Moderado"),CONCATENATE("R10C",'Mapa final'!#REF!),"")</f>
        <v>#REF!</v>
      </c>
      <c r="Z55" s="58" t="e">
        <f>IF(AND('Mapa final'!#REF!="Muy Baja",'Mapa final'!#REF!="Moderado"),CONCATENATE("R10C",'Mapa final'!#REF!),"")</f>
        <v>#REF!</v>
      </c>
      <c r="AA55" s="59" t="e">
        <f>IF(AND('Mapa final'!#REF!="Muy Baja",'Mapa final'!#REF!="Moderado"),CONCATENATE("R10C",'Mapa final'!#REF!),"")</f>
        <v>#REF!</v>
      </c>
      <c r="AB55" s="45" t="e">
        <f>IF(AND('Mapa final'!#REF!="Muy Baja",'Mapa final'!#REF!="Mayor"),CONCATENATE("R10C",'Mapa final'!#REF!),"")</f>
        <v>#REF!</v>
      </c>
      <c r="AC55" s="46" t="e">
        <f>IF(AND('Mapa final'!#REF!="Muy Baja",'Mapa final'!#REF!="Mayor"),CONCATENATE("R10C",'Mapa final'!#REF!),"")</f>
        <v>#REF!</v>
      </c>
      <c r="AD55" s="46" t="e">
        <f>IF(AND('Mapa final'!#REF!="Muy Baja",'Mapa final'!#REF!="Mayor"),CONCATENATE("R10C",'Mapa final'!#REF!),"")</f>
        <v>#REF!</v>
      </c>
      <c r="AE55" s="46" t="e">
        <f>IF(AND('Mapa final'!#REF!="Muy Baja",'Mapa final'!#REF!="Mayor"),CONCATENATE("R10C",'Mapa final'!#REF!),"")</f>
        <v>#REF!</v>
      </c>
      <c r="AF55" s="46" t="e">
        <f>IF(AND('Mapa final'!#REF!="Muy Baja",'Mapa final'!#REF!="Mayor"),CONCATENATE("R10C",'Mapa final'!#REF!),"")</f>
        <v>#REF!</v>
      </c>
      <c r="AG55" s="47" t="e">
        <f>IF(AND('Mapa final'!#REF!="Muy Baja",'Mapa final'!#REF!="Mayor"),CONCATENATE("R10C",'Mapa final'!#REF!),"")</f>
        <v>#REF!</v>
      </c>
      <c r="AH55" s="48" t="e">
        <f>IF(AND('Mapa final'!#REF!="Muy Baja",'Mapa final'!#REF!="Catastrófico"),CONCATENATE("R10C",'Mapa final'!#REF!),"")</f>
        <v>#REF!</v>
      </c>
      <c r="AI55" s="49" t="e">
        <f>IF(AND('Mapa final'!#REF!="Muy Baja",'Mapa final'!#REF!="Catastrófico"),CONCATENATE("R10C",'Mapa final'!#REF!),"")</f>
        <v>#REF!</v>
      </c>
      <c r="AJ55" s="49" t="e">
        <f>IF(AND('Mapa final'!#REF!="Muy Baja",'Mapa final'!#REF!="Catastrófico"),CONCATENATE("R10C",'Mapa final'!#REF!),"")</f>
        <v>#REF!</v>
      </c>
      <c r="AK55" s="49" t="e">
        <f>IF(AND('Mapa final'!#REF!="Muy Baja",'Mapa final'!#REF!="Catastrófico"),CONCATENATE("R10C",'Mapa final'!#REF!),"")</f>
        <v>#REF!</v>
      </c>
      <c r="AL55" s="49" t="e">
        <f>IF(AND('Mapa final'!#REF!="Muy Baja",'Mapa final'!#REF!="Catastrófico"),CONCATENATE("R10C",'Mapa final'!#REF!),"")</f>
        <v>#REF!</v>
      </c>
      <c r="AM55" s="50" t="e">
        <f>IF(AND('Mapa final'!#REF!="Muy Baja",'Mapa final'!#REF!="Catastrófico"),CONCATENATE("R10C",'Mapa final'!#REF!),"")</f>
        <v>#REF!</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44" t="s">
        <v>108</v>
      </c>
      <c r="K56" s="345"/>
      <c r="L56" s="345"/>
      <c r="M56" s="345"/>
      <c r="N56" s="345"/>
      <c r="O56" s="346"/>
      <c r="P56" s="344" t="s">
        <v>107</v>
      </c>
      <c r="Q56" s="345"/>
      <c r="R56" s="345"/>
      <c r="S56" s="345"/>
      <c r="T56" s="345"/>
      <c r="U56" s="346"/>
      <c r="V56" s="344" t="s">
        <v>106</v>
      </c>
      <c r="W56" s="345"/>
      <c r="X56" s="345"/>
      <c r="Y56" s="345"/>
      <c r="Z56" s="345"/>
      <c r="AA56" s="346"/>
      <c r="AB56" s="344" t="s">
        <v>105</v>
      </c>
      <c r="AC56" s="353"/>
      <c r="AD56" s="345"/>
      <c r="AE56" s="345"/>
      <c r="AF56" s="345"/>
      <c r="AG56" s="346"/>
      <c r="AH56" s="344" t="s">
        <v>104</v>
      </c>
      <c r="AI56" s="345"/>
      <c r="AJ56" s="345"/>
      <c r="AK56" s="345"/>
      <c r="AL56" s="345"/>
      <c r="AM56" s="346"/>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47"/>
      <c r="K57" s="348"/>
      <c r="L57" s="348"/>
      <c r="M57" s="348"/>
      <c r="N57" s="348"/>
      <c r="O57" s="349"/>
      <c r="P57" s="347"/>
      <c r="Q57" s="348"/>
      <c r="R57" s="348"/>
      <c r="S57" s="348"/>
      <c r="T57" s="348"/>
      <c r="U57" s="349"/>
      <c r="V57" s="347"/>
      <c r="W57" s="348"/>
      <c r="X57" s="348"/>
      <c r="Y57" s="348"/>
      <c r="Z57" s="348"/>
      <c r="AA57" s="349"/>
      <c r="AB57" s="347"/>
      <c r="AC57" s="348"/>
      <c r="AD57" s="348"/>
      <c r="AE57" s="348"/>
      <c r="AF57" s="348"/>
      <c r="AG57" s="349"/>
      <c r="AH57" s="347"/>
      <c r="AI57" s="348"/>
      <c r="AJ57" s="348"/>
      <c r="AK57" s="348"/>
      <c r="AL57" s="348"/>
      <c r="AM57" s="349"/>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47"/>
      <c r="K58" s="348"/>
      <c r="L58" s="348"/>
      <c r="M58" s="348"/>
      <c r="N58" s="348"/>
      <c r="O58" s="349"/>
      <c r="P58" s="347"/>
      <c r="Q58" s="348"/>
      <c r="R58" s="348"/>
      <c r="S58" s="348"/>
      <c r="T58" s="348"/>
      <c r="U58" s="349"/>
      <c r="V58" s="347"/>
      <c r="W58" s="348"/>
      <c r="X58" s="348"/>
      <c r="Y58" s="348"/>
      <c r="Z58" s="348"/>
      <c r="AA58" s="349"/>
      <c r="AB58" s="347"/>
      <c r="AC58" s="348"/>
      <c r="AD58" s="348"/>
      <c r="AE58" s="348"/>
      <c r="AF58" s="348"/>
      <c r="AG58" s="349"/>
      <c r="AH58" s="347"/>
      <c r="AI58" s="348"/>
      <c r="AJ58" s="348"/>
      <c r="AK58" s="348"/>
      <c r="AL58" s="348"/>
      <c r="AM58" s="349"/>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47"/>
      <c r="K59" s="348"/>
      <c r="L59" s="348"/>
      <c r="M59" s="348"/>
      <c r="N59" s="348"/>
      <c r="O59" s="349"/>
      <c r="P59" s="347"/>
      <c r="Q59" s="348"/>
      <c r="R59" s="348"/>
      <c r="S59" s="348"/>
      <c r="T59" s="348"/>
      <c r="U59" s="349"/>
      <c r="V59" s="347"/>
      <c r="W59" s="348"/>
      <c r="X59" s="348"/>
      <c r="Y59" s="348"/>
      <c r="Z59" s="348"/>
      <c r="AA59" s="349"/>
      <c r="AB59" s="347"/>
      <c r="AC59" s="348"/>
      <c r="AD59" s="348"/>
      <c r="AE59" s="348"/>
      <c r="AF59" s="348"/>
      <c r="AG59" s="349"/>
      <c r="AH59" s="347"/>
      <c r="AI59" s="348"/>
      <c r="AJ59" s="348"/>
      <c r="AK59" s="348"/>
      <c r="AL59" s="348"/>
      <c r="AM59" s="349"/>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47"/>
      <c r="K60" s="348"/>
      <c r="L60" s="348"/>
      <c r="M60" s="348"/>
      <c r="N60" s="348"/>
      <c r="O60" s="349"/>
      <c r="P60" s="347"/>
      <c r="Q60" s="348"/>
      <c r="R60" s="348"/>
      <c r="S60" s="348"/>
      <c r="T60" s="348"/>
      <c r="U60" s="349"/>
      <c r="V60" s="347"/>
      <c r="W60" s="348"/>
      <c r="X60" s="348"/>
      <c r="Y60" s="348"/>
      <c r="Z60" s="348"/>
      <c r="AA60" s="349"/>
      <c r="AB60" s="347"/>
      <c r="AC60" s="348"/>
      <c r="AD60" s="348"/>
      <c r="AE60" s="348"/>
      <c r="AF60" s="348"/>
      <c r="AG60" s="349"/>
      <c r="AH60" s="347"/>
      <c r="AI60" s="348"/>
      <c r="AJ60" s="348"/>
      <c r="AK60" s="348"/>
      <c r="AL60" s="348"/>
      <c r="AM60" s="349"/>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50"/>
      <c r="K61" s="351"/>
      <c r="L61" s="351"/>
      <c r="M61" s="351"/>
      <c r="N61" s="351"/>
      <c r="O61" s="352"/>
      <c r="P61" s="350"/>
      <c r="Q61" s="351"/>
      <c r="R61" s="351"/>
      <c r="S61" s="351"/>
      <c r="T61" s="351"/>
      <c r="U61" s="352"/>
      <c r="V61" s="350"/>
      <c r="W61" s="351"/>
      <c r="X61" s="351"/>
      <c r="Y61" s="351"/>
      <c r="Z61" s="351"/>
      <c r="AA61" s="352"/>
      <c r="AB61" s="350"/>
      <c r="AC61" s="351"/>
      <c r="AD61" s="351"/>
      <c r="AE61" s="351"/>
      <c r="AF61" s="351"/>
      <c r="AG61" s="352"/>
      <c r="AH61" s="350"/>
      <c r="AI61" s="351"/>
      <c r="AJ61" s="351"/>
      <c r="AK61" s="351"/>
      <c r="AL61" s="351"/>
      <c r="AM61" s="352"/>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90" zoomScaleNormal="90" workbookViewId="0">
      <selection activeCell="B8" sqref="B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94" t="s">
        <v>51</v>
      </c>
      <c r="C1" s="394"/>
      <c r="D1" s="394"/>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95" t="s">
        <v>59</v>
      </c>
      <c r="C1" s="395"/>
      <c r="D1" s="395"/>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 ca="1">IF(NOT(ISERROR(MATCH(G210,_xlfn.ANCHORARRAY(B221),0))),F223&amp;"Por favor no seleccionar los criterios de impacto",G210)</f>
        <v>Afectación Económica o presupuestal</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e" cm="1">
        <f t="array" aca="1" ref="B221:B223" ca="1">_xlfn.UNIQUE(Tabla1[[#All],[Criterios]])</f>
        <v>#NAME?</v>
      </c>
      <c r="C221" s="18"/>
      <c r="E221" t="s">
        <v>114</v>
      </c>
      <c r="F221" t="str">
        <f t="shared" si="0"/>
        <v xml:space="preserve">     El riesgo afecta la imagen de la entidad a nivel nacional, con efecto publicitarios sostenible a nivel país</v>
      </c>
    </row>
    <row r="222" spans="1:8" x14ac:dyDescent="0.25">
      <c r="A222" s="70"/>
      <c r="B222" s="18" t="e">
        <f ca="1"/>
        <v>#NAME?</v>
      </c>
      <c r="C222" s="18"/>
    </row>
    <row r="223" spans="1:8" x14ac:dyDescent="0.25">
      <c r="B223" s="18" t="e">
        <f ca="1"/>
        <v>#NAME?</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96" t="s">
        <v>74</v>
      </c>
      <c r="C1" s="397"/>
      <c r="D1" s="397"/>
      <c r="E1" s="397"/>
      <c r="F1" s="398"/>
    </row>
    <row r="2" spans="2:6" ht="16.5" thickBot="1" x14ac:dyDescent="0.3">
      <c r="B2" s="76"/>
      <c r="C2" s="76"/>
      <c r="D2" s="76"/>
      <c r="E2" s="76"/>
      <c r="F2" s="76"/>
    </row>
    <row r="3" spans="2:6" ht="16.5" thickBot="1" x14ac:dyDescent="0.25">
      <c r="B3" s="400" t="s">
        <v>60</v>
      </c>
      <c r="C3" s="401"/>
      <c r="D3" s="401"/>
      <c r="E3" s="130" t="s">
        <v>61</v>
      </c>
      <c r="F3" s="131" t="s">
        <v>62</v>
      </c>
    </row>
    <row r="4" spans="2:6" ht="31.5" x14ac:dyDescent="0.2">
      <c r="B4" s="402" t="s">
        <v>63</v>
      </c>
      <c r="C4" s="404" t="s">
        <v>12</v>
      </c>
      <c r="D4" s="77" t="s">
        <v>13</v>
      </c>
      <c r="E4" s="78" t="s">
        <v>64</v>
      </c>
      <c r="F4" s="79">
        <v>0.25</v>
      </c>
    </row>
    <row r="5" spans="2:6" ht="47.25" x14ac:dyDescent="0.2">
      <c r="B5" s="403"/>
      <c r="C5" s="405"/>
      <c r="D5" s="80" t="s">
        <v>14</v>
      </c>
      <c r="E5" s="81" t="s">
        <v>65</v>
      </c>
      <c r="F5" s="82">
        <v>0.15</v>
      </c>
    </row>
    <row r="6" spans="2:6" ht="47.25" x14ac:dyDescent="0.2">
      <c r="B6" s="403"/>
      <c r="C6" s="405"/>
      <c r="D6" s="80" t="s">
        <v>15</v>
      </c>
      <c r="E6" s="81" t="s">
        <v>66</v>
      </c>
      <c r="F6" s="82">
        <v>0.1</v>
      </c>
    </row>
    <row r="7" spans="2:6" ht="63" x14ac:dyDescent="0.2">
      <c r="B7" s="403"/>
      <c r="C7" s="405" t="s">
        <v>16</v>
      </c>
      <c r="D7" s="80" t="s">
        <v>9</v>
      </c>
      <c r="E7" s="81" t="s">
        <v>67</v>
      </c>
      <c r="F7" s="82">
        <v>0.25</v>
      </c>
    </row>
    <row r="8" spans="2:6" ht="31.5" x14ac:dyDescent="0.2">
      <c r="B8" s="403"/>
      <c r="C8" s="405"/>
      <c r="D8" s="80" t="s">
        <v>8</v>
      </c>
      <c r="E8" s="81" t="s">
        <v>68</v>
      </c>
      <c r="F8" s="82">
        <v>0.15</v>
      </c>
    </row>
    <row r="9" spans="2:6" ht="47.25" x14ac:dyDescent="0.2">
      <c r="B9" s="403" t="s">
        <v>155</v>
      </c>
      <c r="C9" s="405" t="s">
        <v>17</v>
      </c>
      <c r="D9" s="80" t="s">
        <v>18</v>
      </c>
      <c r="E9" s="81" t="s">
        <v>69</v>
      </c>
      <c r="F9" s="83" t="s">
        <v>70</v>
      </c>
    </row>
    <row r="10" spans="2:6" ht="63" x14ac:dyDescent="0.2">
      <c r="B10" s="403"/>
      <c r="C10" s="405"/>
      <c r="D10" s="80" t="s">
        <v>19</v>
      </c>
      <c r="E10" s="81" t="s">
        <v>71</v>
      </c>
      <c r="F10" s="83" t="s">
        <v>70</v>
      </c>
    </row>
    <row r="11" spans="2:6" ht="47.25" x14ac:dyDescent="0.2">
      <c r="B11" s="403"/>
      <c r="C11" s="405" t="s">
        <v>20</v>
      </c>
      <c r="D11" s="80" t="s">
        <v>21</v>
      </c>
      <c r="E11" s="81" t="s">
        <v>72</v>
      </c>
      <c r="F11" s="83" t="s">
        <v>70</v>
      </c>
    </row>
    <row r="12" spans="2:6" ht="47.25" x14ac:dyDescent="0.2">
      <c r="B12" s="403"/>
      <c r="C12" s="405"/>
      <c r="D12" s="80" t="s">
        <v>22</v>
      </c>
      <c r="E12" s="81" t="s">
        <v>73</v>
      </c>
      <c r="F12" s="83" t="s">
        <v>70</v>
      </c>
    </row>
    <row r="13" spans="2:6" ht="31.5" x14ac:dyDescent="0.2">
      <c r="B13" s="403"/>
      <c r="C13" s="405" t="s">
        <v>23</v>
      </c>
      <c r="D13" s="80" t="s">
        <v>115</v>
      </c>
      <c r="E13" s="81" t="s">
        <v>118</v>
      </c>
      <c r="F13" s="83" t="s">
        <v>70</v>
      </c>
    </row>
    <row r="14" spans="2:6" ht="32.25" thickBot="1" x14ac:dyDescent="0.25">
      <c r="B14" s="406"/>
      <c r="C14" s="407"/>
      <c r="D14" s="84" t="s">
        <v>116</v>
      </c>
      <c r="E14" s="85" t="s">
        <v>117</v>
      </c>
      <c r="F14" s="86" t="s">
        <v>70</v>
      </c>
    </row>
    <row r="15" spans="2:6" ht="49.5" customHeight="1" x14ac:dyDescent="0.2">
      <c r="B15" s="399" t="s">
        <v>152</v>
      </c>
      <c r="C15" s="399"/>
      <c r="D15" s="399"/>
      <c r="E15" s="399"/>
      <c r="F15" s="399"/>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INFRESTRUCTURA</cp:lastModifiedBy>
  <cp:lastPrinted>2020-05-13T01:12:22Z</cp:lastPrinted>
  <dcterms:created xsi:type="dcterms:W3CDTF">2020-03-24T23:12:47Z</dcterms:created>
  <dcterms:modified xsi:type="dcterms:W3CDTF">2022-02-07T13:59:43Z</dcterms:modified>
</cp:coreProperties>
</file>