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E:\2022\CARACTERIZACIÓN ADMINISTRACIÓN DE PARQUES Y ESCENARIOS\"/>
    </mc:Choice>
  </mc:AlternateContent>
  <bookViews>
    <workbookView xWindow="0" yWindow="0" windowWidth="20490" windowHeight="7755" tabRatio="882" activeTab="1"/>
  </bookViews>
  <sheets>
    <sheet name="Ins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2" r:id="rId10"/>
  </pivotCaches>
</workbook>
</file>

<file path=xl/calcChain.xml><?xml version="1.0" encoding="utf-8"?>
<calcChain xmlns="http://schemas.openxmlformats.org/spreadsheetml/2006/main">
  <c r="S22" i="1" l="1"/>
  <c r="Z22" i="1"/>
  <c r="AB22" i="1" s="1"/>
  <c r="AD22" i="1"/>
  <c r="AC22" i="1" s="1"/>
  <c r="V22" i="1"/>
  <c r="AA22" i="1" l="1"/>
  <c r="AE22" i="1" s="1"/>
  <c r="S13" i="1"/>
  <c r="V13" i="1"/>
  <c r="S11" i="1"/>
  <c r="S12" i="1"/>
  <c r="V11" i="1"/>
  <c r="V12" i="1"/>
  <c r="AB17" i="1" l="1"/>
  <c r="V17" i="1"/>
  <c r="AA17" i="1" l="1"/>
  <c r="AE17" i="1" s="1"/>
  <c r="J45" i="1"/>
  <c r="K45" i="1" s="1"/>
  <c r="J39" i="1"/>
  <c r="K39" i="1" s="1"/>
  <c r="Z39" i="1" l="1"/>
  <c r="S38" i="1"/>
  <c r="S37" i="1"/>
  <c r="AD36" i="1"/>
  <c r="AC36" i="1" s="1"/>
  <c r="Z36" i="1"/>
  <c r="AA36" i="1" s="1"/>
  <c r="AD35" i="1"/>
  <c r="AC35" i="1" s="1"/>
  <c r="J33" i="1"/>
  <c r="K33" i="1" s="1"/>
  <c r="Z33" i="1" s="1"/>
  <c r="J27" i="1"/>
  <c r="K27" i="1" s="1"/>
  <c r="V26" i="1"/>
  <c r="S26" i="1"/>
  <c r="V25" i="1"/>
  <c r="S25" i="1"/>
  <c r="AD25" i="1" s="1"/>
  <c r="AC25" i="1" s="1"/>
  <c r="Z24" i="1"/>
  <c r="V21" i="1"/>
  <c r="S21" i="1"/>
  <c r="J21" i="1"/>
  <c r="K21" i="1" s="1"/>
  <c r="Z21" i="1" s="1"/>
  <c r="S9" i="1"/>
  <c r="J15" i="1"/>
  <c r="K15" i="1" s="1"/>
  <c r="V20" i="1"/>
  <c r="S20" i="1"/>
  <c r="Z20" i="1" s="1"/>
  <c r="V19" i="1"/>
  <c r="S19" i="1"/>
  <c r="AD19" i="1" s="1"/>
  <c r="AC19" i="1" s="1"/>
  <c r="AD18" i="1"/>
  <c r="AC18" i="1" s="1"/>
  <c r="Z18" i="1"/>
  <c r="AB18" i="1" s="1"/>
  <c r="V16" i="1"/>
  <c r="S16" i="1"/>
  <c r="V15" i="1"/>
  <c r="S15" i="1"/>
  <c r="M18" i="1"/>
  <c r="M23" i="1"/>
  <c r="M17" i="1"/>
  <c r="M19" i="1"/>
  <c r="M22" i="1"/>
  <c r="M16" i="1"/>
  <c r="M24" i="1"/>
  <c r="M20" i="1"/>
  <c r="M26" i="1"/>
  <c r="M25" i="1"/>
  <c r="AB39" i="1" l="1"/>
  <c r="Z40" i="1" s="1"/>
  <c r="AA39" i="1"/>
  <c r="AD38" i="1"/>
  <c r="AC38" i="1" s="1"/>
  <c r="AD37" i="1"/>
  <c r="AC37" i="1" s="1"/>
  <c r="AD26" i="1"/>
  <c r="AC26" i="1" s="1"/>
  <c r="Z37" i="1"/>
  <c r="AB37" i="1" s="1"/>
  <c r="AD20" i="1"/>
  <c r="AC20" i="1" s="1"/>
  <c r="Z25" i="1"/>
  <c r="Z38" i="1"/>
  <c r="AB38" i="1" s="1"/>
  <c r="Z19" i="1"/>
  <c r="AB19" i="1" s="1"/>
  <c r="AE36" i="1"/>
  <c r="AB33" i="1"/>
  <c r="Z34" i="1" s="1"/>
  <c r="AA33" i="1"/>
  <c r="AB36" i="1"/>
  <c r="Z35" i="1"/>
  <c r="AB21" i="1"/>
  <c r="AA21" i="1"/>
  <c r="Z23" i="1"/>
  <c r="AA24" i="1"/>
  <c r="Z26" i="1"/>
  <c r="Z15" i="1"/>
  <c r="AB15" i="1" s="1"/>
  <c r="Z16" i="1" s="1"/>
  <c r="AB20" i="1"/>
  <c r="AA20" i="1"/>
  <c r="AA18" i="1"/>
  <c r="AE18" i="1" s="1"/>
  <c r="V10" i="1"/>
  <c r="M12" i="1"/>
  <c r="M11" i="1"/>
  <c r="M13" i="1"/>
  <c r="M10" i="1"/>
  <c r="M14" i="1"/>
  <c r="AB40" i="1" l="1"/>
  <c r="AA40" i="1"/>
  <c r="AA19" i="1"/>
  <c r="AE19" i="1" s="1"/>
  <c r="AE20" i="1"/>
  <c r="AA37" i="1"/>
  <c r="AE37" i="1" s="1"/>
  <c r="AA25" i="1"/>
  <c r="AE25" i="1" s="1"/>
  <c r="AB25" i="1"/>
  <c r="AA38" i="1"/>
  <c r="AE38" i="1" s="1"/>
  <c r="AB34" i="1"/>
  <c r="AA34" i="1"/>
  <c r="AB35" i="1"/>
  <c r="AA35" i="1"/>
  <c r="AE35" i="1" s="1"/>
  <c r="AA26" i="1"/>
  <c r="AE26" i="1" s="1"/>
  <c r="AB26" i="1"/>
  <c r="AA23" i="1"/>
  <c r="AA15" i="1"/>
  <c r="AB16" i="1"/>
  <c r="AA16" i="1"/>
  <c r="J9" i="1"/>
  <c r="K9" i="1" s="1"/>
  <c r="S10" i="1"/>
  <c r="V9" i="1" l="1"/>
  <c r="Z9" i="1" l="1"/>
  <c r="F221" i="13"/>
  <c r="F211" i="13"/>
  <c r="F212" i="13"/>
  <c r="F213" i="13"/>
  <c r="F214" i="13"/>
  <c r="F215" i="13"/>
  <c r="F216" i="13"/>
  <c r="F217" i="13"/>
  <c r="F218" i="13"/>
  <c r="F219" i="13"/>
  <c r="F220" i="13"/>
  <c r="F210" i="13"/>
  <c r="B221" i="13" a="1"/>
  <c r="AB9" i="1" l="1"/>
  <c r="Z10" i="1" s="1"/>
  <c r="AA9" i="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S14" i="1" l="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V14" i="1"/>
  <c r="AA10" i="1" l="1"/>
  <c r="AB10" i="1" l="1"/>
  <c r="Z11" i="1" s="1"/>
  <c r="AA11" i="1" l="1"/>
  <c r="AB11" i="1"/>
  <c r="Z12" i="1" s="1"/>
  <c r="Z14" i="1"/>
  <c r="AA12" i="1" l="1"/>
  <c r="AB12" i="1"/>
  <c r="Z13" i="1" s="1"/>
  <c r="AA14" i="1"/>
  <c r="AB14" i="1"/>
  <c r="AB13" i="1" l="1"/>
  <c r="AA13" i="1"/>
  <c r="B223" i="13"/>
  <c r="B222" i="13"/>
  <c r="AD39" i="1" l="1"/>
  <c r="AD45" i="1"/>
  <c r="AD33" i="1"/>
  <c r="M21" i="1"/>
  <c r="N21" i="1" s="1"/>
  <c r="O21" i="1" s="1"/>
  <c r="AD21" i="1" s="1"/>
  <c r="M15" i="1"/>
  <c r="N15" i="1" s="1"/>
  <c r="O15" i="1" s="1"/>
  <c r="AD15" i="1" s="1"/>
  <c r="AC15" i="1" s="1"/>
  <c r="AE15" i="1" s="1"/>
  <c r="M9" i="1"/>
  <c r="N9" i="1" s="1"/>
  <c r="O9" i="1" s="1"/>
  <c r="AC45" i="1" l="1"/>
  <c r="AE45" i="1" s="1"/>
  <c r="AD46" i="1"/>
  <c r="AC46" i="1" s="1"/>
  <c r="AE46" i="1" s="1"/>
  <c r="AC39" i="1"/>
  <c r="AD40" i="1"/>
  <c r="AC40" i="1" s="1"/>
  <c r="AC33" i="1"/>
  <c r="AE33" i="1" s="1"/>
  <c r="AD34" i="1"/>
  <c r="AC34" i="1" s="1"/>
  <c r="AE34" i="1" s="1"/>
  <c r="AC21" i="1"/>
  <c r="AE21" i="1" s="1"/>
  <c r="AD16" i="1"/>
  <c r="AC16" i="1" s="1"/>
  <c r="AE16" i="1" s="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D9" i="1"/>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C9" i="1" l="1"/>
  <c r="AD10" i="1"/>
  <c r="AD11" i="1" s="1"/>
  <c r="AC11" i="1" l="1"/>
  <c r="AE11" i="1" s="1"/>
  <c r="AD12" i="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E9"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C10" i="1"/>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AC12" i="1" l="1"/>
  <c r="AE12" i="1" s="1"/>
  <c r="AD13" i="1"/>
  <c r="AC13" i="1" s="1"/>
  <c r="AE13" i="1" s="1"/>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E10"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14" i="1" l="1"/>
  <c r="AC14"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E14"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<sst xmlns="http://schemas.openxmlformats.org/spreadsheetml/2006/main" count="450" uniqueCount="268">
  <si>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</si>
  <si>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</si>
  <si>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</si>
  <si>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</si>
  <si>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</si>
  <si>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</si>
  <si>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</si>
  <si>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</si>
  <si>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</si>
  <si>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</si>
  <si>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</si>
  <si>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</si>
  <si>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</si>
  <si>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</si>
  <si>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</si>
  <si>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</si>
  <si>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</si>
  <si>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</si>
  <si>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</si>
  <si>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</si>
  <si>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</si>
  <si>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</si>
  <si>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</si>
  <si>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</si>
  <si>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</si>
  <si>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</si>
  <si>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</si>
  <si>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</si>
  <si>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</si>
  <si>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</si>
  <si>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</si>
  <si>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</si>
  <si>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</si>
  <si>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</si>
  <si>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</si>
  <si>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</si>
  <si>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</si>
  <si>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</si>
  <si>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</si>
  <si>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</si>
  <si>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</si>
  <si>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</si>
  <si>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</si>
  <si>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</si>
  <si>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</si>
  <si>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</si>
  <si>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</si>
  <si>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</si>
  <si>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</si>
  <si>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</si>
  <si>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</si>
  <si>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</si>
  <si>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</si>
  <si>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</si>
  <si>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</si>
  <si>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</si>
  <si>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</si>
  <si>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</si>
  <si>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</si>
  <si>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</si>
  <si>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</si>
  <si>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</si>
  <si>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</si>
  <si>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</si>
  <si>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</si>
  <si>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</si>
  <si>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</si>
  <si>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</si>
  <si>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</si>
  <si>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</si>
  <si>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</si>
  <si>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</si>
  <si>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</si>
  <si>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</si>
  <si>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</si>
  <si>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</si>
  <si>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</si>
  <si>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</si>
  <si>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</si>
  <si>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</si>
  <si>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</si>
  <si>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</si>
  <si>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</si>
  <si>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</si>
  <si>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</si>
  <si>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</si>
  <si>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</si>
  <si>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</si>
  <si>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</si>
  <si>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</si>
  <si>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</si>
  <si>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</si>
  <si>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</si>
  <si>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</si>
  <si>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</si>
  <si>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</si>
  <si>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</si>
  <si>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</si>
  <si>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</si>
  <si>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</si>
  <si>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</si>
  <si>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</si>
  <si>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</si>
  <si>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</si>
  <si>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</si>
  <si>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</si>
  <si>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</si>
  <si>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</si>
  <si>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</si>
  <si>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</si>
  <si>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</si>
  <si>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</si>
  <si>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</si>
  <si>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</si>
  <si>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</si>
  <si>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</si>
  <si>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</si>
  <si>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</si>
  <si>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</si>
  <si>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</si>
  <si>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</si>
  <si>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</si>
  <si>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</si>
  <si>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</si>
  <si>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</si>
  <si>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</si>
  <si>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</si>
  <si>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</si>
  <si>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</si>
  <si>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</si>
  <si>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</si>
  <si>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</si>
  <si>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</si>
  <si>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</si>
  <si>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</si>
  <si>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</si>
  <si>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</si>
  <si>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</si>
  <si>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</si>
  <si>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</si>
  <si>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</si>
  <si>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</si>
  <si>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</si>
  <si>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</si>
  <si>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</si>
  <si>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</si>
  <si>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</si>
  <si>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</si>
  <si>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</si>
  <si>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</si>
  <si>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</si>
  <si>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</si>
  <si>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</si>
  <si>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</si>
  <si>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</si>
  <si>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</si>
  <si>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</si>
  <si>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</si>
  <si>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</si>
  <si>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</si>
  <si>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</si>
  <si>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</si>
  <si>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</si>
  <si>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</si>
  <si>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</si>
  <si>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</si>
  <si>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</si>
  <si>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</si>
  <si>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</si>
  <si>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</si>
  <si>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</si>
  <si>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</si>
  <si>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</si>
  <si>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</si>
  <si>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</si>
  <si>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</si>
  <si>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</si>
  <si>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</si>
  <si>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</si>
  <si>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</si>
  <si>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</si>
  <si>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</si>
  <si>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</si>
  <si>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</si>
  <si>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</si>
  <si>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</si>
  <si>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Una matriz de riesgos, es una herramienta, útil, que permite identificar los riesgos a los que se está expuesto. De esta manera, se pueden determinar los niveles aceptables de exposición a aquellos, así como establecer el control apropiado frente a los mismos y monitorear la efectividad del método de control elegido. Físicamente, es una guía visual que permite, mediante su diseño, una rápida identificación de las prioridades que deben ser atendidas para así acelerar la toma de decisiones.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</si>
  <si>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6" tint="-0.249977111117893"/>
        <rFont val="Arial Narrow"/>
        <family val="2"/>
      </rPr>
      <t>Paso 2: identificación del riesgo</t>
    </r>
    <r>
      <rPr>
        <sz val="11"/>
        <color theme="6" tint="-0.249977111117893"/>
        <rFont val="Arial Narrow"/>
        <family val="2"/>
      </rPr>
      <t>,</t>
    </r>
    <r>
      <rPr>
        <sz val="11"/>
        <rFont val="Arial Narrow"/>
        <family val="2"/>
      </rPr>
      <t xml:space="preserve"> donde se explica ampliamente las bases para adelanter este análisis.
Así mismo, considere en el </t>
    </r>
    <r>
      <rPr>
        <b/>
        <sz val="11"/>
        <color theme="6"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6"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</si>
  <si>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</si>
  <si>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</si>
  <si>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Objetivo Estratégico</t>
  </si>
  <si>
    <t>Contexto Estrategico Interno - Enterno - Proceso</t>
  </si>
  <si>
    <r>
      <t>Utilice la lista de despligue que se encuentra parametrizada, le aparecerán las opciones:</t>
    </r>
    <r>
      <rPr>
        <b/>
        <sz val="9"/>
        <rFont val="Arial Narrow"/>
        <family val="2"/>
      </rPr>
      <t xml:space="preserve"> i)Estratégicos ii) Imagen iii) Operativos iv)Financieros v)Legal o de Cumplimiento vi) Tecnológicos vii) Fraude viii) Corrupción ix) Imparcialidad x) Confidencialidad xi) Seguridad de la información </t>
    </r>
  </si>
  <si>
    <t xml:space="preserve">Causa </t>
  </si>
  <si>
    <t>Corresponde a las razones por la cuales se puede presentar  el riesgo, redacte de la forma más concreta posible.</t>
  </si>
  <si>
    <r>
      <t xml:space="preserve">Analice las consecuencias que puede ocasionar a la organización la materialización del riesgo. El riesgo se puede clasificar en: Un </t>
    </r>
    <r>
      <rPr>
        <b/>
        <sz val="9"/>
        <rFont val="Arial Narrow"/>
        <family val="2"/>
      </rPr>
      <t>riesgo negativo</t>
    </r>
    <r>
      <rPr>
        <sz val="9"/>
        <rFont val="Arial Narrow"/>
        <family val="2"/>
      </rPr>
      <t xml:space="preserve"> es una amenaza, y cuando ocurre, se transforma en un problema. No obstante, un</t>
    </r>
    <r>
      <rPr>
        <b/>
        <sz val="9"/>
        <rFont val="Arial Narrow"/>
        <family val="2"/>
      </rPr>
      <t xml:space="preserve"> riesgo puede ser positivo</t>
    </r>
    <r>
      <rPr>
        <sz val="9"/>
        <rFont val="Arial Narrow"/>
        <family val="2"/>
      </rPr>
      <t xml:space="preserve"> al proporcionar una solución.</t>
    </r>
    <r>
      <rPr>
        <b/>
        <sz val="9"/>
        <rFont val="Arial Narrow"/>
        <family val="2"/>
      </rPr>
      <t xml:space="preserve"> </t>
    </r>
  </si>
  <si>
    <t xml:space="preserve">Permite definir unl consecutivo de riesgos.
Una entidad puede ir en el riesgo 150, pero tener 70 riesgos, lo que permite llevar una traza de los riesgos. Esta información la debe administrar la oficina  Subdireción de planeación o calidad .  Cuando un  riesgo salga del mapa no existirá otro riesgo con el mismo número. </t>
  </si>
  <si>
    <t>Identificar los Objetivo estrategico a cual afecta directamente el Riesgo</t>
  </si>
  <si>
    <t xml:space="preserve"> Descripción del Riesgo</t>
  </si>
  <si>
    <t>Riesgo</t>
  </si>
  <si>
    <t xml:space="preserve">Describir la amenaza que pueda materializarce  y afectar de manera Negativa o Positivamente su proceso </t>
  </si>
  <si>
    <t>Impacto o Consecuencia</t>
  </si>
  <si>
    <t>Contexto Estrategico Interno - Externo - Proceso</t>
  </si>
  <si>
    <r>
      <t xml:space="preserve">Identificar el contexto estrategico con el cual se relaciona directamente el riesgo. </t>
    </r>
    <r>
      <rPr>
        <b/>
        <sz val="9"/>
        <rFont val="Arial Narrow"/>
        <family val="2"/>
      </rPr>
      <t xml:space="preserve">Interno;  Externo; Proceso </t>
    </r>
    <r>
      <rPr>
        <sz val="9"/>
        <rFont val="Arial Narrow"/>
        <family val="2"/>
      </rPr>
      <t xml:space="preserve"> </t>
    </r>
  </si>
  <si>
    <r>
      <t>Defina el # de veces que se puede materializar el riesgo durante el año, (Recuerde la probabilidad u ocurrencia del riesgo se defien como el No. de veces que se pasa por el punto de riesgo en el periodo de 1 año). La matriz automáticamente hará el cálculo para el nivel de probabilidad inherente</t>
    </r>
    <r>
      <rPr>
        <sz val="9"/>
        <color theme="1"/>
        <rFont val="Arial Narrow"/>
        <family val="2"/>
      </rPr>
      <t xml:space="preserve"> (Columnas J-K)</t>
    </r>
  </si>
  <si>
    <r>
      <t>Utilice la lista de despligue que se encuentra parametrizada, le aparecerán las opciones de la tabla de Impacto en la Hoja 6 del presente documento. La matriz automáticamente hará el cálculo para el nivel de impacto inherente</t>
    </r>
    <r>
      <rPr>
        <sz val="9"/>
        <color theme="1"/>
        <rFont val="Arial Narrow"/>
        <family val="2"/>
      </rPr>
      <t xml:space="preserve"> (Columnas N-O)</t>
    </r>
  </si>
  <si>
    <r>
      <t xml:space="preserve">Teniendo en cuenta que ingresó la información de PROBABILIDAD e IMPACTO, la matriz automáticamente hará el cálculo para la zona de riesgo inherente </t>
    </r>
    <r>
      <rPr>
        <sz val="9"/>
        <color theme="1"/>
        <rFont val="Arial Narrow"/>
        <family val="2"/>
      </rPr>
      <t>(Columna P)</t>
    </r>
  </si>
  <si>
    <r>
      <t xml:space="preserve">Esta casilla no se diligencia, depende de la selección en la </t>
    </r>
    <r>
      <rPr>
        <sz val="9"/>
        <color theme="1"/>
        <rFont val="Arial Narrow"/>
        <family val="2"/>
      </rPr>
      <t>columna S.</t>
    </r>
  </si>
  <si>
    <r>
      <t>La matriz automáticamente hará el cálculo para el control analizado</t>
    </r>
    <r>
      <rPr>
        <sz val="9"/>
        <color rgb="FFFF0000"/>
        <rFont val="Arial Narrow"/>
        <family val="2"/>
      </rPr>
      <t xml:space="preserve"> </t>
    </r>
    <r>
      <rPr>
        <sz val="9"/>
        <color theme="1"/>
        <rFont val="Arial Narrow"/>
        <family val="2"/>
      </rPr>
      <t xml:space="preserve">(Columna V) </t>
    </r>
  </si>
  <si>
    <r>
      <t>La matriz automáticamente hará el cálculo, acorde con el control o controles definidos con sus atributos analizados, lo que permitirá establecer el</t>
    </r>
    <r>
      <rPr>
        <b/>
        <sz val="9"/>
        <rFont val="Arial Narrow"/>
        <family val="2"/>
      </rPr>
      <t xml:space="preserve"> nivel de riesgo inherente</t>
    </r>
    <r>
      <rPr>
        <sz val="9"/>
        <color theme="1"/>
        <rFont val="Arial Narrow"/>
        <family val="2"/>
      </rPr>
      <t xml:space="preserve"> (Columnas AA -AB- AC-AD-AE).</t>
    </r>
  </si>
  <si>
    <t>Jefe de oficina de deportes</t>
  </si>
  <si>
    <t>Tecnológicos</t>
  </si>
  <si>
    <t>Operativos</t>
  </si>
  <si>
    <t>Negativo (Amenaza)</t>
  </si>
  <si>
    <t xml:space="preserve">Seguridad de las oficinas </t>
  </si>
  <si>
    <t>Usuarios asigandos a los equipos</t>
  </si>
  <si>
    <t xml:space="preserve">Capacitación del buen uso de los equipos </t>
  </si>
  <si>
    <t xml:space="preserve">Implementacion de seguridad a traves de usuarios </t>
  </si>
  <si>
    <t xml:space="preserve">Almacenamiento de la información en la nube </t>
  </si>
  <si>
    <t>Contratista de TICS</t>
  </si>
  <si>
    <t>Realizar backups a la información de la promotoria de deportes</t>
  </si>
  <si>
    <t>Dirección</t>
  </si>
  <si>
    <t>Proceso: CARACTERIZACION DEL PROCESO DE ADMINISTRACION Y CONSERVACION DE PARQUES Y ESCENARIOS DEPORTIVOS</t>
  </si>
  <si>
    <r>
      <t>Objetivo:</t>
    </r>
    <r>
      <rPr>
        <sz val="10"/>
        <rFont val="Arial Narrow"/>
        <family val="2"/>
      </rPr>
      <t>Asesorar, asistir, conceptuar, supervisar y administrar los parques y escenarios deportivos del municipio de Valledupar, a cargo de la Entidad.</t>
    </r>
  </si>
  <si>
    <t>Alcance:   Establecer las politicas de uso, administración, aprovechamiento economico de los parques y escenarios deportivos de la ciudad de valledupar, a cargo de la Entidad, con el fin de sean autosostenibles y culmina realizando los procesos de administraciòn y conservaciòn en cada uno de ellos.</t>
  </si>
  <si>
    <t xml:space="preserve"> Posibilidad de la disminución en la prestación del servicio de parques y escenarios deportivos para los usuarios.    </t>
  </si>
  <si>
    <t>Falta de contratación de Gestores de Parques.                       Sobrecarga de clubes deportivos para entrenamiento en el escenario.                                                                         Creación de Clubes Deportivos sin tener en cuenta la oferta de escenarios.                                                                   Desconocimiento por parte de la Administración Municipal de los estudios estadisticos de comportamiento deportivo en las comunas para toma de decisión en materia de construcción y adecuación de nueva infraestructura deportiva.                                                                                  Falta de mantenimiento a los escenarios.                           Aumento de participación de categorias de clubes deportivos en Torneos Nacionales.</t>
  </si>
  <si>
    <t xml:space="preserve"> Posibilidad de la disminución en la prestación del servicio de parques y escenarios deportivos para los usuarios, debido al poco acceso y espacio que se requiere para que las organizaciones deportivas realicen sus actividades, teniendo en cuenta que Indupal les presta un servicio de uso de escenarios.   </t>
  </si>
  <si>
    <t>Corrupción</t>
  </si>
  <si>
    <t>Comportamientos de Usuarios y Horarios</t>
  </si>
  <si>
    <t xml:space="preserve"> Registro contabilidad</t>
  </si>
  <si>
    <t xml:space="preserve">          Solicitudes escritas, correos electronicos y WhatsApp.                                      </t>
  </si>
  <si>
    <t>Acuerdo de Prestamos de Uso.</t>
  </si>
  <si>
    <t>Realizar la contratación de los Gestores de Parques por el periodo de 12 meses toda vez que su trabajo es continuo en los escenarios deportivos durante el año.</t>
  </si>
  <si>
    <t>Formato Operacional de Mantenimientos</t>
  </si>
  <si>
    <t>Realizar los mantenimientos preventivos y generales a tiempo por parte de la entidad</t>
  </si>
  <si>
    <t>Adecuación y construcción de escenarios acordes a las necesidades técnicas y sociales de las disciplinas deportivas en las diferentes comunas de valledupar</t>
  </si>
  <si>
    <t xml:space="preserve">.
</t>
  </si>
  <si>
    <t xml:space="preserve">Financieros: Bajo presupuesto de funcionamiento que impide el desarrollo de proyectos, demoras en apropiación y ejecución de recursos, dificultades para la definición de proyectos.
Personal: Asignación de funciones y actividades a personal contratistas
Procesos: Desconocimiento de los procesos y procedimientos por parte de los servidores, desactualización de documentos, falta interacción.
Tecnología: obsolescencia y daños de equipos tecnológicos
Políticos: Cambio de gobierno con nuevos planes y proyectos de Desarrollo, Falta de continuidad en los programas establecidos.
Pandemia: afectación para el desarrollo deporte, recursos, desarrollo de programas 
Tecnológicos: deficiente servicio de conexión a internet, Fallas en la infraestructura tecnológica, falta de recursos para el fortalecimiento tecnológico Económicos: Disminución del presupuesto por prioridades del Gobierno, Austeridad en el gasto.
Políticos: Cambio de gobierno con nuevos planes y proyectos de Desarrollo, Falta de continuidad en los programas establecidos, Desconocimiento de la Entidad por parte de otros órganos de gobierno.                                     Sociales: Ubicación de la Entidad que dificulta el acceso al personal y al público, constantes marchas y paros en el centro de la ciudad.                    Tecnológicos: Falta de interoperabilidad con otros sistemas, Fallas en la infraestructura tecnológica, falta de recursos para el fortalecimiento tecnológico.
Medio Ambientales: Contaminación por sustancias perjudiciales para la salud, Mala práctica de clasificación de residuos.
Comunicación Externa: Múltiples canales e interlocutores de la Entidad con los usuarios, Servicio telefónico insuficiente, falta de coordinación de canales y medios.
Legal: Cambios legales y normativos aplicables a la Entidad y a los procesos.
</t>
  </si>
  <si>
    <t xml:space="preserve">Perdida de la informacion contenida en los equipos de computo de la entidad y retrasos en la prestación del servicio                                   </t>
  </si>
  <si>
    <t xml:space="preserve">Uso inadecuado y daño de los equipos de computo  que son del manejo de los empleados de planta.
Obsolencia de equipos tecnologicos 
 Incumplimiento de las políticas definidas por parte de la entidad para el uso de contraseñas por parte de los usuarios
Manejo de equipos tecnoclogicos asignados a funcionarios de planta por contratistas                                                      Necesidad para la implementación de sofware para la reserva de escenarios y pagos virtuales.
</t>
  </si>
  <si>
    <t xml:space="preserve">Los equipos asignados al area de Infraestructura Deportiva - Administración de Parques y Escenarios Deportivos han perdido su vida util, por lo cual han comenzado a presentar fallas que impiden la prestacion de un servicios de calidad y oportuna a nuestros usuarios, ademas que se corre el riesgo de la perdida de la informacion.                                           Trauma y dificultad en el proceso de reserva de escenarios </t>
  </si>
  <si>
    <t>Creación y puesta en marcha del Sofware para reserva de escenarios</t>
  </si>
  <si>
    <t xml:space="preserve">Perdida de los ingresos por autorización de exepción en el cobro de la retribución.                                                                                 </t>
  </si>
  <si>
    <t>No control de programaciones deportivas paralelas a las autorizadas por la Oficina de Administración de Parques y Escenarios.                                                              Recibo de dinero en efectivo por uso de los escenarios por parte de los gestores de parques.</t>
  </si>
  <si>
    <t xml:space="preserve">Perdida de los ingresos por autorización de exepción en el cobro de la retribución, debido al no cobro o regalo de horas en los escenarios sintéticos en contravía del paragrafo 2 del numeral 5.3.8 del Manual de Uso, Administración y Aprovechamiento Económico de Parques y Escenarios Deportivos a cargo de INDUPAL, constituyéndose en un detrimento patrimonial.           </t>
  </si>
  <si>
    <t>Actualización del Manual de Uso, Administración y Aprovechamiento Económico de Parques y Escenarios Deportivos a cargo de INDUPAL</t>
  </si>
  <si>
    <t>Registro Contable de ingresos por concepto de Aprovechamiento Económico</t>
  </si>
  <si>
    <t>Implementación de reservas y pagos de escenarios via pagina web</t>
  </si>
  <si>
    <t>Se realizó la contratación para los Gestores de Parques</t>
  </si>
  <si>
    <t>Admón. de Parques y Escenarios</t>
  </si>
  <si>
    <t>Se realizaron los mantenimiento quedando como evidencia los soportes reportados por cada gestor en los formatos de control operacional de mantenimientos</t>
  </si>
  <si>
    <t>Destinar los recursos necesarios para el funcionamiento del programa de Administración de Parques y escenarios proyectados en el presupuesto del programa</t>
  </si>
  <si>
    <t>Se presentó a la direción del instituto para su conocimiento y gestión financiera</t>
  </si>
  <si>
    <t>Se presentan las solicitudes a la dirección  del instituto para adecuación y mantenimiento de parques y escenarios</t>
  </si>
  <si>
    <t>Se debe incluir en el plan de capacitación</t>
  </si>
  <si>
    <t>El usuario para el acceso esta asignado</t>
  </si>
  <si>
    <t>Se encuentra precisada la información para guardar la información</t>
  </si>
  <si>
    <t>Se encuentra en ajustes para la puesta en marcha del sofware</t>
  </si>
  <si>
    <t xml:space="preserve">Control en los ingresos por concepto de retribución.       </t>
  </si>
  <si>
    <t>Jefe Administrativo y Financiero</t>
  </si>
  <si>
    <t xml:space="preserve">         Precisar que no se puede exonerar y dar gratis los escenarios sintéticos cuando exista aprovechamiento económico por los solicitantes.  </t>
  </si>
  <si>
    <t xml:space="preserve">Definir operador de recaudo de acuerdo a las disposiciones y recomendaciones de Contraloria.                                        </t>
  </si>
  <si>
    <t>Definir la supervisión del programa de Admón. de Parques y Escenarios</t>
  </si>
  <si>
    <t>Ya se designó al Admor. de Parques y Escenarios</t>
  </si>
  <si>
    <t>Ya se definió a la entidad bancaría encargada de realizar el recaudo</t>
  </si>
  <si>
    <t>Se evidencia inconsistencia en este segimiento por cuento se continua permitiendo el uso de los escenarios sin retribución para la entidad</t>
  </si>
  <si>
    <t>Se presenta inconsistencia porque el uso del escenario para aprovechamiento economico, no se refleja su retribución en la contabilidad del programa de Admón de Parques y Escenarios, por falta de control de los Gestores de Parques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</si>
</sst>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11"/>
      <color theme="6" tint="-0.249977111117893"/>
      <name val="Arial Narrow"/>
      <family val="2"/>
    </font>
    <font>
      <sz val="11"/>
      <color theme="6" tint="-0.249977111117893"/>
      <name val="Arial Narrow"/>
      <family val="2"/>
    </font>
    <font>
      <b/>
      <sz val="10"/>
      <color theme="6" tint="-0.249977111117893"/>
      <name val="Arial Narrow"/>
      <family val="2"/>
    </font>
    <font>
      <sz val="9"/>
      <color rgb="FFFF0000"/>
      <name val="Arial Narrow"/>
      <family val="2"/>
    </font>
    <font>
      <sz val="10"/>
      <color rgb="FFFF0000"/>
      <name val="Arial Narrow"/>
      <family val="2"/>
    </font>
    <font>
      <sz val="9"/>
      <color theme="1"/>
      <name val="Arial Narrow"/>
      <family val="2"/>
    </font>
    <font>
      <sz val="8"/>
      <name val="Calibri"/>
      <family val="2"/>
      <scheme val="minor"/>
    </font>
    <font>
      <sz val="22"/>
      <name val="Arial Narrow"/>
      <family val="2"/>
    </font>
    <font>
      <sz val="16"/>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249977111117893"/>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diagonal/>
    </border>
    <border>
      <left style="hair">
        <color theme="6" tint="-0.249977111117893"/>
      </left>
      <right style="hair">
        <color theme="6" tint="-0.249977111117893"/>
      </right>
      <top/>
      <bottom style="hair">
        <color theme="6" tint="-0.249977111117893"/>
      </bottom>
      <diagonal/>
    </border>
    <border>
      <left style="hair">
        <color theme="6" tint="-0.249977111117893"/>
      </left>
      <right style="hair">
        <color theme="6" tint="-0.249977111117893"/>
      </right>
      <top/>
      <bottom/>
      <diagonal/>
    </border>
    <border>
      <left/>
      <right style="hair">
        <color theme="6" tint="-0.249977111117893"/>
      </right>
      <top style="hair">
        <color theme="6" tint="-0.249977111117893"/>
      </top>
      <bottom style="hair">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6" tint="-0.249977111117893"/>
      </left>
      <right/>
      <top style="hair">
        <color theme="6" tint="-0.249977111117893"/>
      </top>
      <bottom/>
      <diagonal/>
    </border>
    <border>
      <left/>
      <right/>
      <top style="hair">
        <color theme="6" tint="-0.249977111117893"/>
      </top>
      <bottom/>
      <diagonal/>
    </border>
    <border>
      <left/>
      <right style="hair">
        <color theme="6" tint="-0.249977111117893"/>
      </right>
      <top style="hair">
        <color theme="6" tint="-0.249977111117893"/>
      </top>
      <bottom/>
      <diagonal/>
    </border>
    <border>
      <left style="hair">
        <color theme="6" tint="-0.249977111117893"/>
      </left>
      <right/>
      <top/>
      <bottom/>
      <diagonal/>
    </border>
    <border>
      <left/>
      <right style="hair">
        <color theme="6" tint="-0.249977111117893"/>
      </right>
      <top/>
      <bottom/>
      <diagonal/>
    </border>
    <border>
      <left style="hair">
        <color theme="6" tint="-0.249977111117893"/>
      </left>
      <right/>
      <top/>
      <bottom style="hair">
        <color theme="6" tint="-0.249977111117893"/>
      </bottom>
      <diagonal/>
    </border>
    <border>
      <left/>
      <right/>
      <top/>
      <bottom style="hair">
        <color theme="6" tint="-0.249977111117893"/>
      </bottom>
      <diagonal/>
    </border>
    <border>
      <left/>
      <right style="hair">
        <color theme="6" tint="-0.249977111117893"/>
      </right>
      <top/>
      <bottom style="hair">
        <color theme="6" tint="-0.249977111117893"/>
      </bottom>
      <diagonal/>
    </border>
  </borders>
  <cellStyleXfs count="5">
    <xf numFmtId="0" fontId="0" fillId="0" borderId="0"/>
    <xf numFmtId="9" fontId="13" fillId="0" borderId="0" applyFont="0" applyFill="0" applyBorder="0" applyAlignment="0" applyProtection="0"/>
    <xf numFmtId="0" fontId="46" fillId="0" borderId="0"/>
    <xf numFmtId="0" fontId="47" fillId="0" borderId="0"/>
    <xf numFmtId="0" fontId="5" fillId="0" borderId="0"/>
  </cellStyleXfs>
  <cellXfs count="408">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1"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3" borderId="61" xfId="0" applyFont="1" applyFill="1" applyBorder="1"/>
    <xf numFmtId="0" fontId="1" fillId="0" borderId="61" xfId="0" applyFont="1" applyBorder="1"/>
    <xf numFmtId="0" fontId="4" fillId="3" borderId="61" xfId="0" applyFont="1" applyFill="1" applyBorder="1" applyAlignment="1">
      <alignment horizontal="center" vertical="center"/>
    </xf>
    <xf numFmtId="0" fontId="4" fillId="2"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6"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textRotation="90"/>
      <protection locked="0"/>
    </xf>
    <xf numFmtId="9" fontId="1" fillId="0" borderId="61" xfId="0" applyNumberFormat="1" applyFont="1" applyBorder="1" applyAlignment="1" applyProtection="1">
      <alignment horizontal="center" vertical="center"/>
      <protection hidden="1"/>
    </xf>
    <xf numFmtId="164" fontId="1" fillId="0" borderId="61" xfId="1" applyNumberFormat="1" applyFont="1" applyBorder="1" applyAlignment="1">
      <alignment horizontal="center" vertical="center"/>
    </xf>
    <xf numFmtId="0" fontId="4" fillId="0" borderId="61" xfId="0" applyFont="1" applyFill="1" applyBorder="1" applyAlignment="1" applyProtection="1">
      <alignment horizontal="center" vertical="center" textRotation="90" wrapText="1"/>
      <protection hidden="1"/>
    </xf>
    <xf numFmtId="0" fontId="4" fillId="0" borderId="61" xfId="0" applyFont="1" applyBorder="1" applyAlignment="1" applyProtection="1">
      <alignment horizontal="center" vertical="center" textRotation="90"/>
      <protection hidden="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14" fontId="1" fillId="0" borderId="61" xfId="0" applyNumberFormat="1" applyFont="1" applyBorder="1" applyAlignment="1" applyProtection="1">
      <alignment horizontal="center" vertical="center"/>
      <protection locked="0"/>
    </xf>
    <xf numFmtId="0" fontId="1" fillId="3" borderId="61" xfId="0" applyFont="1" applyFill="1" applyBorder="1" applyAlignment="1">
      <alignment vertical="center"/>
    </xf>
    <xf numFmtId="0" fontId="1" fillId="0" borderId="61" xfId="0" applyFont="1" applyBorder="1" applyAlignment="1">
      <alignment vertical="center"/>
    </xf>
    <xf numFmtId="0" fontId="1" fillId="0" borderId="61" xfId="0" applyFont="1" applyBorder="1" applyAlignment="1" applyProtection="1">
      <alignment horizontal="justify" vertical="center"/>
      <protection locked="0"/>
    </xf>
    <xf numFmtId="0" fontId="1" fillId="0" borderId="61" xfId="0" applyFont="1" applyBorder="1" applyAlignment="1">
      <alignment horizontal="center" vertical="center"/>
    </xf>
    <xf numFmtId="0" fontId="1" fillId="0" borderId="61" xfId="0" applyFont="1" applyBorder="1" applyAlignment="1">
      <alignment horizontal="center"/>
    </xf>
    <xf numFmtId="0" fontId="4" fillId="14" borderId="61" xfId="0" applyFont="1" applyFill="1" applyBorder="1" applyAlignment="1">
      <alignment horizontal="center" vertical="center" textRotation="90"/>
    </xf>
    <xf numFmtId="0" fontId="36" fillId="14" borderId="31" xfId="0" applyFont="1" applyFill="1" applyBorder="1" applyAlignment="1">
      <alignment horizontal="center" vertical="center" wrapText="1" readingOrder="1"/>
    </xf>
    <xf numFmtId="0" fontId="36" fillId="14" borderId="32" xfId="0" applyFont="1" applyFill="1" applyBorder="1" applyAlignment="1">
      <alignment horizontal="center" vertical="center" wrapText="1" readingOrder="1"/>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Continuous"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9" fillId="3" borderId="0" xfId="2" applyFont="1" applyFill="1" applyBorder="1" applyProtection="1"/>
    <xf numFmtId="0" fontId="59" fillId="3" borderId="0" xfId="2" applyFont="1" applyFill="1" applyBorder="1" applyAlignment="1" applyProtection="1">
      <alignment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left" vertical="center" wrapText="1"/>
      <protection locked="0"/>
    </xf>
    <xf numFmtId="0" fontId="1" fillId="3" borderId="63" xfId="0" applyFont="1" applyFill="1" applyBorder="1" applyAlignment="1">
      <alignment horizontal="center" vertical="center"/>
    </xf>
    <xf numFmtId="0" fontId="1" fillId="3" borderId="63" xfId="0" applyFont="1" applyFill="1" applyBorder="1"/>
    <xf numFmtId="0" fontId="1" fillId="3" borderId="63" xfId="0" applyFont="1" applyFill="1" applyBorder="1" applyAlignment="1">
      <alignment horizontal="center"/>
    </xf>
    <xf numFmtId="0" fontId="1" fillId="3" borderId="65" xfId="0" applyFont="1" applyFill="1" applyBorder="1"/>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54" fillId="3" borderId="50" xfId="2" applyFont="1" applyFill="1" applyBorder="1" applyAlignment="1" applyProtection="1">
      <alignment horizontal="left" vertical="center" wrapText="1"/>
    </xf>
    <xf numFmtId="0" fontId="54" fillId="3" borderId="51" xfId="2" applyFont="1" applyFill="1" applyBorder="1" applyAlignment="1" applyProtection="1">
      <alignment horizontal="left"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center" wrapText="1" readingOrder="1"/>
    </xf>
    <xf numFmtId="0" fontId="53" fillId="3" borderId="58" xfId="3" applyFont="1" applyFill="1" applyBorder="1" applyAlignment="1" applyProtection="1">
      <alignment horizontal="left" vertical="center" wrapText="1" readingOrder="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62" fillId="14" borderId="66" xfId="0" applyFont="1" applyFill="1" applyBorder="1" applyAlignment="1">
      <alignment horizontal="center" vertical="center" wrapText="1"/>
    </xf>
    <xf numFmtId="0" fontId="62" fillId="14" borderId="67" xfId="0" applyFont="1" applyFill="1" applyBorder="1" applyAlignment="1">
      <alignment horizontal="center" vertical="center" wrapText="1"/>
    </xf>
    <xf numFmtId="0" fontId="62" fillId="14" borderId="68" xfId="0" applyFont="1" applyFill="1" applyBorder="1" applyAlignment="1">
      <alignment horizontal="center" vertical="center" wrapText="1"/>
    </xf>
    <xf numFmtId="0" fontId="52" fillId="14" borderId="66" xfId="0" applyFont="1" applyFill="1" applyBorder="1" applyAlignment="1">
      <alignment horizontal="left" vertical="center" wrapText="1"/>
    </xf>
    <xf numFmtId="0" fontId="52" fillId="14" borderId="67" xfId="0" applyFont="1" applyFill="1" applyBorder="1" applyAlignment="1">
      <alignment horizontal="left" vertical="center" wrapText="1"/>
    </xf>
    <xf numFmtId="0" fontId="52" fillId="14" borderId="68" xfId="0" applyFont="1" applyFill="1" applyBorder="1" applyAlignment="1">
      <alignment horizontal="left" vertical="center" wrapText="1"/>
    </xf>
    <xf numFmtId="0" fontId="4" fillId="14" borderId="62"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2" fillId="0" borderId="62" xfId="0" applyFont="1" applyBorder="1" applyAlignment="1" applyProtection="1">
      <alignment horizontal="justify" vertical="center" wrapText="1"/>
      <protection locked="0"/>
    </xf>
    <xf numFmtId="0" fontId="2" fillId="0" borderId="64" xfId="0" applyFont="1" applyBorder="1" applyAlignment="1" applyProtection="1">
      <alignment horizontal="justify" vertical="center" wrapText="1"/>
      <protection locked="0"/>
    </xf>
    <xf numFmtId="0" fontId="2" fillId="0" borderId="63" xfId="0" applyFont="1" applyBorder="1" applyAlignment="1" applyProtection="1">
      <alignment horizontal="justify" vertical="center" wrapText="1"/>
      <protection locked="0"/>
    </xf>
    <xf numFmtId="0" fontId="1" fillId="0" borderId="62"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0" borderId="62" xfId="0" applyFont="1" applyBorder="1" applyAlignment="1" applyProtection="1">
      <alignment horizontal="justify" vertical="center" wrapText="1"/>
    </xf>
    <xf numFmtId="0" fontId="1" fillId="0" borderId="64" xfId="0" applyFont="1" applyBorder="1" applyAlignment="1" applyProtection="1">
      <alignment horizontal="justify" vertical="center" wrapText="1"/>
    </xf>
    <xf numFmtId="0" fontId="1" fillId="0" borderId="63" xfId="0" applyFont="1" applyBorder="1" applyAlignment="1" applyProtection="1">
      <alignment horizontal="justify" vertical="center" wrapText="1"/>
    </xf>
    <xf numFmtId="9" fontId="1" fillId="0" borderId="61" xfId="0" applyNumberFormat="1" applyFont="1" applyBorder="1" applyAlignment="1" applyProtection="1">
      <alignment horizontal="center" vertical="center" wrapText="1"/>
      <protection hidden="1"/>
    </xf>
    <xf numFmtId="0" fontId="4"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xf>
    <xf numFmtId="0" fontId="4" fillId="14" borderId="61" xfId="0" applyFont="1" applyFill="1" applyBorder="1" applyAlignment="1">
      <alignment horizontal="center" vertical="center" textRotation="90" wrapText="1"/>
    </xf>
    <xf numFmtId="0" fontId="4" fillId="14" borderId="61" xfId="0" applyFont="1" applyFill="1" applyBorder="1" applyAlignment="1">
      <alignment horizontal="center" vertical="center" wrapText="1"/>
    </xf>
    <xf numFmtId="0" fontId="1" fillId="0" borderId="61" xfId="0" applyFont="1" applyBorder="1" applyAlignment="1" applyProtection="1">
      <alignment horizontal="center" vertical="center" wrapText="1"/>
      <protection locked="0"/>
    </xf>
    <xf numFmtId="3" fontId="1" fillId="0" borderId="61" xfId="0" applyNumberFormat="1"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4" fillId="0" borderId="61" xfId="0" applyFont="1" applyFill="1" applyBorder="1" applyAlignment="1" applyProtection="1">
      <alignment horizontal="center" vertical="center" wrapText="1"/>
      <protection hidden="1"/>
    </xf>
    <xf numFmtId="0" fontId="1" fillId="0" borderId="62" xfId="0" applyFont="1" applyBorder="1" applyAlignment="1" applyProtection="1">
      <alignment horizontal="justify" vertical="center" wrapText="1"/>
      <protection locked="0"/>
    </xf>
    <xf numFmtId="0" fontId="1" fillId="0" borderId="64" xfId="0" applyFont="1" applyBorder="1" applyAlignment="1" applyProtection="1">
      <alignment horizontal="justify" vertical="center" wrapText="1"/>
      <protection locked="0"/>
    </xf>
    <xf numFmtId="0" fontId="1" fillId="0" borderId="63" xfId="0" applyFont="1" applyBorder="1" applyAlignment="1" applyProtection="1">
      <alignment horizontal="justify" vertical="center" wrapText="1"/>
      <protection locked="0"/>
    </xf>
    <xf numFmtId="0" fontId="2" fillId="0" borderId="61" xfId="0" applyFont="1" applyBorder="1" applyAlignment="1" applyProtection="1">
      <alignment horizontal="justify" vertical="center" wrapText="1"/>
      <protection locked="0"/>
    </xf>
    <xf numFmtId="0" fontId="1" fillId="0" borderId="62" xfId="0" applyFont="1" applyBorder="1" applyAlignment="1">
      <alignment horizontal="justify" vertical="center" wrapText="1"/>
    </xf>
    <xf numFmtId="0" fontId="1" fillId="0" borderId="64" xfId="0" applyFont="1" applyBorder="1" applyAlignment="1">
      <alignment horizontal="justify" vertical="center" wrapText="1"/>
    </xf>
    <xf numFmtId="0" fontId="1" fillId="0" borderId="63" xfId="0" applyFont="1" applyBorder="1" applyAlignment="1">
      <alignment horizontal="justify" vertical="center" wrapText="1"/>
    </xf>
    <xf numFmtId="0" fontId="1" fillId="0" borderId="62"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3" xfId="0" applyFont="1" applyBorder="1" applyAlignment="1">
      <alignment horizontal="center" vertical="center" wrapText="1"/>
    </xf>
    <xf numFmtId="9" fontId="1" fillId="0" borderId="61" xfId="0" applyNumberFormat="1" applyFont="1" applyBorder="1" applyAlignment="1" applyProtection="1">
      <alignment horizontal="center" vertical="center" wrapText="1"/>
      <protection locked="0"/>
    </xf>
    <xf numFmtId="0" fontId="25" fillId="14" borderId="61" xfId="0" applyFont="1" applyFill="1" applyBorder="1" applyAlignment="1">
      <alignment horizontal="center" vertical="center" textRotation="90"/>
    </xf>
    <xf numFmtId="0" fontId="4" fillId="15" borderId="61" xfId="0" applyFont="1" applyFill="1" applyBorder="1" applyAlignment="1">
      <alignment horizontal="center" vertical="center" wrapText="1"/>
    </xf>
    <xf numFmtId="0" fontId="4" fillId="14" borderId="61" xfId="0" applyFont="1" applyFill="1" applyBorder="1" applyAlignment="1">
      <alignment horizontal="center" vertical="center"/>
    </xf>
    <xf numFmtId="0" fontId="63" fillId="0" borderId="69" xfId="0" applyFont="1" applyBorder="1" applyAlignment="1">
      <alignment horizontal="justify" vertical="center" wrapText="1"/>
    </xf>
    <xf numFmtId="0" fontId="63" fillId="0" borderId="70" xfId="0" applyFont="1" applyBorder="1" applyAlignment="1">
      <alignment horizontal="justify" vertical="center" wrapText="1"/>
    </xf>
    <xf numFmtId="0" fontId="63" fillId="0" borderId="71" xfId="0" applyFont="1" applyBorder="1" applyAlignment="1">
      <alignment horizontal="justify" vertical="center" wrapText="1"/>
    </xf>
    <xf numFmtId="0" fontId="63" fillId="0" borderId="72" xfId="0" applyFont="1" applyBorder="1" applyAlignment="1">
      <alignment horizontal="justify" vertical="center" wrapText="1"/>
    </xf>
    <xf numFmtId="0" fontId="63" fillId="0" borderId="0" xfId="0" applyFont="1" applyBorder="1" applyAlignment="1">
      <alignment horizontal="justify" vertical="center" wrapText="1"/>
    </xf>
    <xf numFmtId="0" fontId="63" fillId="0" borderId="73" xfId="0" applyFont="1" applyBorder="1" applyAlignment="1">
      <alignment horizontal="justify" vertical="center" wrapText="1"/>
    </xf>
    <xf numFmtId="0" fontId="63" fillId="0" borderId="74" xfId="0" applyFont="1" applyBorder="1" applyAlignment="1">
      <alignment horizontal="justify" vertical="center" wrapText="1"/>
    </xf>
    <xf numFmtId="0" fontId="63" fillId="0" borderId="75" xfId="0" applyFont="1" applyBorder="1" applyAlignment="1">
      <alignment horizontal="justify" vertical="center" wrapText="1"/>
    </xf>
    <xf numFmtId="0" fontId="63" fillId="0" borderId="76" xfId="0" applyFont="1" applyBorder="1" applyAlignment="1">
      <alignment horizontal="justify" vertical="center" wrapText="1"/>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3" xfId="0" applyFont="1" applyBorder="1" applyAlignment="1">
      <alignment horizontal="center" vertical="center"/>
    </xf>
    <xf numFmtId="0" fontId="24" fillId="0" borderId="0" xfId="0" applyFont="1" applyAlignment="1">
      <alignment horizontal="center" vertical="center" wrapText="1"/>
    </xf>
    <xf numFmtId="0" fontId="19" fillId="5" borderId="5"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23" fillId="0" borderId="0" xfId="0" applyFont="1" applyAlignment="1">
      <alignment horizontal="center" vertical="center"/>
    </xf>
    <xf numFmtId="0" fontId="44" fillId="0" borderId="0" xfId="0" applyFont="1" applyAlignment="1">
      <alignment horizontal="center" vertical="center"/>
    </xf>
    <xf numFmtId="0" fontId="39" fillId="14" borderId="21" xfId="0" applyFont="1" applyFill="1" applyBorder="1" applyAlignment="1">
      <alignment horizontal="center" vertical="center" wrapText="1" readingOrder="1"/>
    </xf>
    <xf numFmtId="0" fontId="39" fillId="14" borderId="22" xfId="0" applyFont="1" applyFill="1" applyBorder="1" applyAlignment="1">
      <alignment horizontal="center" vertical="center" wrapText="1" readingOrder="1"/>
    </xf>
    <xf numFmtId="0" fontId="39" fillId="14"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4" borderId="30" xfId="0" applyFont="1" applyFill="1" applyBorder="1" applyAlignment="1">
      <alignment horizontal="center" vertical="center" wrapText="1" readingOrder="1"/>
    </xf>
    <xf numFmtId="0" fontId="36" fillId="14"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06">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205" dataDxfId="204">
  <autoFilter ref="B209:C219"/>
  <tableColumns count="2">
    <tableColumn id="1" name="Criterios" dataDxfId="203"/>
    <tableColumn id="2" name="Subcriterios" dataDxfId="20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44"/>
  <sheetViews>
    <sheetView zoomScale="110" zoomScaleNormal="110" workbookViewId="0">
      <selection activeCell="E20" sqref="E20:F20"/>
    </sheetView>
  </sheetViews>
  <sheetFormatPr baseColWidth="10" defaultColWidth="11.42578125" defaultRowHeight="15" x14ac:dyDescent="0.25"/>
  <cols>
    <col min="1" max="1" width="2.85546875" style="70" customWidth="1"/>
    <col min="2" max="2" width="32.5703125" style="70" customWidth="1"/>
    <col min="3" max="3" width="28.42578125" style="70" customWidth="1"/>
    <col min="4" max="4" width="19.7109375" style="70" customWidth="1"/>
    <col min="5" max="5" width="31.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65" t="s">
        <v>159</v>
      </c>
      <c r="C2" s="166"/>
      <c r="D2" s="166"/>
      <c r="E2" s="166"/>
      <c r="F2" s="166"/>
      <c r="G2" s="166"/>
      <c r="H2" s="167"/>
    </row>
    <row r="3" spans="2:8" x14ac:dyDescent="0.25">
      <c r="B3" s="71"/>
      <c r="C3" s="72"/>
      <c r="D3" s="72"/>
      <c r="E3" s="72"/>
      <c r="F3" s="72"/>
      <c r="G3" s="72"/>
      <c r="H3" s="73"/>
    </row>
    <row r="4" spans="2:8" ht="63" customHeight="1" x14ac:dyDescent="0.25">
      <c r="B4" s="168" t="s">
        <v>186</v>
      </c>
      <c r="C4" s="169"/>
      <c r="D4" s="169"/>
      <c r="E4" s="169"/>
      <c r="F4" s="169"/>
      <c r="G4" s="169"/>
      <c r="H4" s="170"/>
    </row>
    <row r="5" spans="2:8" ht="63" customHeight="1" x14ac:dyDescent="0.25">
      <c r="B5" s="171"/>
      <c r="C5" s="172"/>
      <c r="D5" s="172"/>
      <c r="E5" s="172"/>
      <c r="F5" s="172"/>
      <c r="G5" s="172"/>
      <c r="H5" s="173"/>
    </row>
    <row r="6" spans="2:8" ht="16.5" x14ac:dyDescent="0.25">
      <c r="B6" s="174" t="s">
        <v>157</v>
      </c>
      <c r="C6" s="175"/>
      <c r="D6" s="175"/>
      <c r="E6" s="175"/>
      <c r="F6" s="175"/>
      <c r="G6" s="175"/>
      <c r="H6" s="176"/>
    </row>
    <row r="7" spans="2:8" ht="95.25" customHeight="1" x14ac:dyDescent="0.25">
      <c r="B7" s="184" t="s">
        <v>187</v>
      </c>
      <c r="C7" s="185"/>
      <c r="D7" s="185"/>
      <c r="E7" s="185"/>
      <c r="F7" s="185"/>
      <c r="G7" s="185"/>
      <c r="H7" s="186"/>
    </row>
    <row r="8" spans="2:8" ht="16.5" x14ac:dyDescent="0.25">
      <c r="B8" s="106"/>
      <c r="C8" s="107"/>
      <c r="D8" s="107"/>
      <c r="E8" s="107"/>
      <c r="F8" s="107"/>
      <c r="G8" s="107"/>
      <c r="H8" s="108"/>
    </row>
    <row r="9" spans="2:8" ht="16.5" customHeight="1" x14ac:dyDescent="0.25">
      <c r="B9" s="177" t="s">
        <v>179</v>
      </c>
      <c r="C9" s="178"/>
      <c r="D9" s="178"/>
      <c r="E9" s="178"/>
      <c r="F9" s="178"/>
      <c r="G9" s="178"/>
      <c r="H9" s="179"/>
    </row>
    <row r="10" spans="2:8" ht="44.25" customHeight="1" x14ac:dyDescent="0.25">
      <c r="B10" s="177"/>
      <c r="C10" s="178"/>
      <c r="D10" s="178"/>
      <c r="E10" s="178"/>
      <c r="F10" s="178"/>
      <c r="G10" s="178"/>
      <c r="H10" s="179"/>
    </row>
    <row r="11" spans="2:8" ht="15.75" thickBot="1" x14ac:dyDescent="0.3">
      <c r="B11" s="94"/>
      <c r="C11" s="97"/>
      <c r="D11" s="102"/>
      <c r="E11" s="103"/>
      <c r="F11" s="103"/>
      <c r="G11" s="104"/>
      <c r="H11" s="105"/>
    </row>
    <row r="12" spans="2:8" ht="15.75" thickTop="1" x14ac:dyDescent="0.25">
      <c r="B12" s="94"/>
      <c r="C12" s="180" t="s">
        <v>158</v>
      </c>
      <c r="D12" s="181"/>
      <c r="E12" s="182" t="s">
        <v>180</v>
      </c>
      <c r="F12" s="183"/>
      <c r="G12" s="97"/>
      <c r="H12" s="98"/>
    </row>
    <row r="13" spans="2:8" ht="81.599999999999994" customHeight="1" x14ac:dyDescent="0.25">
      <c r="B13" s="94"/>
      <c r="C13" s="187" t="s">
        <v>160</v>
      </c>
      <c r="D13" s="188"/>
      <c r="E13" s="189" t="s">
        <v>196</v>
      </c>
      <c r="F13" s="190"/>
      <c r="G13" s="97"/>
      <c r="H13" s="98"/>
    </row>
    <row r="14" spans="2:8" x14ac:dyDescent="0.25">
      <c r="B14" s="94"/>
      <c r="C14" s="193" t="s">
        <v>190</v>
      </c>
      <c r="D14" s="194"/>
      <c r="E14" s="159" t="s">
        <v>197</v>
      </c>
      <c r="F14" s="160"/>
      <c r="G14" s="97"/>
      <c r="H14" s="98"/>
    </row>
    <row r="15" spans="2:8" ht="32.25" customHeight="1" x14ac:dyDescent="0.25">
      <c r="B15" s="94"/>
      <c r="C15" s="191" t="s">
        <v>191</v>
      </c>
      <c r="D15" s="192"/>
      <c r="E15" s="159" t="s">
        <v>203</v>
      </c>
      <c r="F15" s="160"/>
      <c r="G15" s="97"/>
      <c r="H15" s="98"/>
    </row>
    <row r="16" spans="2:8" ht="28.5" customHeight="1" x14ac:dyDescent="0.25">
      <c r="B16" s="94"/>
      <c r="C16" s="161" t="s">
        <v>193</v>
      </c>
      <c r="D16" s="162"/>
      <c r="E16" s="163" t="s">
        <v>194</v>
      </c>
      <c r="F16" s="164"/>
      <c r="G16" s="97"/>
      <c r="H16" s="98"/>
    </row>
    <row r="17" spans="2:8" ht="32.25" customHeight="1" x14ac:dyDescent="0.25">
      <c r="B17" s="94"/>
      <c r="C17" s="135" t="s">
        <v>199</v>
      </c>
      <c r="D17" s="136"/>
      <c r="E17" s="159" t="s">
        <v>200</v>
      </c>
      <c r="F17" s="160"/>
      <c r="G17" s="97"/>
      <c r="H17" s="98"/>
    </row>
    <row r="18" spans="2:8" ht="72.75" customHeight="1" x14ac:dyDescent="0.25">
      <c r="B18" s="94"/>
      <c r="C18" s="161" t="s">
        <v>1</v>
      </c>
      <c r="D18" s="162"/>
      <c r="E18" s="163" t="s">
        <v>188</v>
      </c>
      <c r="F18" s="164"/>
      <c r="G18" s="97"/>
      <c r="H18" s="98"/>
    </row>
    <row r="19" spans="2:8" ht="64.5" customHeight="1" x14ac:dyDescent="0.25">
      <c r="B19" s="94"/>
      <c r="C19" s="161" t="s">
        <v>46</v>
      </c>
      <c r="D19" s="162"/>
      <c r="E19" s="163" t="s">
        <v>192</v>
      </c>
      <c r="F19" s="164"/>
      <c r="G19" s="137"/>
      <c r="H19" s="98"/>
    </row>
    <row r="20" spans="2:8" ht="62.25" customHeight="1" x14ac:dyDescent="0.25">
      <c r="B20" s="94"/>
      <c r="C20" s="161" t="s">
        <v>201</v>
      </c>
      <c r="D20" s="162"/>
      <c r="E20" s="163" t="s">
        <v>195</v>
      </c>
      <c r="F20" s="164"/>
      <c r="G20" s="137"/>
      <c r="H20" s="98"/>
    </row>
    <row r="21" spans="2:8" ht="71.25" customHeight="1" x14ac:dyDescent="0.25">
      <c r="B21" s="94"/>
      <c r="C21" s="161" t="s">
        <v>161</v>
      </c>
      <c r="D21" s="162"/>
      <c r="E21" s="163" t="s">
        <v>204</v>
      </c>
      <c r="F21" s="164"/>
      <c r="G21" s="137"/>
      <c r="H21" s="98"/>
    </row>
    <row r="22" spans="2:8" ht="55.5" customHeight="1" x14ac:dyDescent="0.25">
      <c r="B22" s="94"/>
      <c r="C22" s="195" t="s">
        <v>162</v>
      </c>
      <c r="D22" s="196"/>
      <c r="E22" s="163" t="s">
        <v>205</v>
      </c>
      <c r="F22" s="164"/>
      <c r="G22" s="138"/>
      <c r="H22" s="98"/>
    </row>
    <row r="23" spans="2:8" ht="42" customHeight="1" x14ac:dyDescent="0.25">
      <c r="B23" s="94"/>
      <c r="C23" s="195" t="s">
        <v>44</v>
      </c>
      <c r="D23" s="196"/>
      <c r="E23" s="163" t="s">
        <v>206</v>
      </c>
      <c r="F23" s="164"/>
      <c r="G23" s="97"/>
      <c r="H23" s="98"/>
    </row>
    <row r="24" spans="2:8" ht="59.25" customHeight="1" x14ac:dyDescent="0.25">
      <c r="B24" s="94"/>
      <c r="C24" s="195" t="s">
        <v>156</v>
      </c>
      <c r="D24" s="196"/>
      <c r="E24" s="163" t="s">
        <v>189</v>
      </c>
      <c r="F24" s="164"/>
      <c r="G24" s="97"/>
      <c r="H24" s="98"/>
    </row>
    <row r="25" spans="2:8" ht="23.25" customHeight="1" x14ac:dyDescent="0.25">
      <c r="B25" s="94"/>
      <c r="C25" s="195" t="s">
        <v>11</v>
      </c>
      <c r="D25" s="196"/>
      <c r="E25" s="163" t="s">
        <v>207</v>
      </c>
      <c r="F25" s="164"/>
      <c r="G25" s="97"/>
      <c r="H25" s="98"/>
    </row>
    <row r="26" spans="2:8" ht="30.75" customHeight="1" x14ac:dyDescent="0.25">
      <c r="B26" s="94"/>
      <c r="C26" s="195" t="s">
        <v>165</v>
      </c>
      <c r="D26" s="196"/>
      <c r="E26" s="163" t="s">
        <v>163</v>
      </c>
      <c r="F26" s="164"/>
      <c r="G26" s="97"/>
      <c r="H26" s="98"/>
    </row>
    <row r="27" spans="2:8" ht="35.25" customHeight="1" x14ac:dyDescent="0.25">
      <c r="B27" s="94"/>
      <c r="C27" s="195" t="s">
        <v>166</v>
      </c>
      <c r="D27" s="196"/>
      <c r="E27" s="163" t="s">
        <v>164</v>
      </c>
      <c r="F27" s="164"/>
      <c r="G27" s="97"/>
      <c r="H27" s="98"/>
    </row>
    <row r="28" spans="2:8" ht="33" customHeight="1" x14ac:dyDescent="0.25">
      <c r="B28" s="94"/>
      <c r="C28" s="195" t="s">
        <v>166</v>
      </c>
      <c r="D28" s="196"/>
      <c r="E28" s="163" t="s">
        <v>164</v>
      </c>
      <c r="F28" s="164"/>
      <c r="G28" s="97"/>
      <c r="H28" s="98"/>
    </row>
    <row r="29" spans="2:8" ht="30" customHeight="1" x14ac:dyDescent="0.25">
      <c r="B29" s="94"/>
      <c r="C29" s="195" t="s">
        <v>167</v>
      </c>
      <c r="D29" s="196"/>
      <c r="E29" s="163" t="s">
        <v>208</v>
      </c>
      <c r="F29" s="164"/>
      <c r="G29" s="97"/>
      <c r="H29" s="98"/>
    </row>
    <row r="30" spans="2:8" ht="35.25" customHeight="1" x14ac:dyDescent="0.25">
      <c r="B30" s="94"/>
      <c r="C30" s="195" t="s">
        <v>168</v>
      </c>
      <c r="D30" s="196"/>
      <c r="E30" s="163" t="s">
        <v>169</v>
      </c>
      <c r="F30" s="164"/>
      <c r="G30" s="97"/>
      <c r="H30" s="98"/>
    </row>
    <row r="31" spans="2:8" ht="31.5" customHeight="1" x14ac:dyDescent="0.25">
      <c r="B31" s="94"/>
      <c r="C31" s="195" t="s">
        <v>170</v>
      </c>
      <c r="D31" s="196"/>
      <c r="E31" s="163" t="s">
        <v>171</v>
      </c>
      <c r="F31" s="164"/>
      <c r="G31" s="97"/>
      <c r="H31" s="98"/>
    </row>
    <row r="32" spans="2:8" ht="35.25" customHeight="1" x14ac:dyDescent="0.25">
      <c r="B32" s="94"/>
      <c r="C32" s="195" t="s">
        <v>172</v>
      </c>
      <c r="D32" s="196"/>
      <c r="E32" s="163" t="s">
        <v>173</v>
      </c>
      <c r="F32" s="164"/>
      <c r="G32" s="97"/>
      <c r="H32" s="98"/>
    </row>
    <row r="33" spans="2:8" ht="59.25" customHeight="1" x14ac:dyDescent="0.25">
      <c r="B33" s="94"/>
      <c r="C33" s="195" t="s">
        <v>174</v>
      </c>
      <c r="D33" s="196"/>
      <c r="E33" s="163" t="s">
        <v>209</v>
      </c>
      <c r="F33" s="164"/>
      <c r="G33" s="97"/>
      <c r="H33" s="98"/>
    </row>
    <row r="34" spans="2:8" ht="41.45" customHeight="1" x14ac:dyDescent="0.25">
      <c r="B34" s="94"/>
      <c r="C34" s="195" t="s">
        <v>28</v>
      </c>
      <c r="D34" s="196"/>
      <c r="E34" s="163" t="s">
        <v>175</v>
      </c>
      <c r="F34" s="164"/>
      <c r="G34" s="97"/>
      <c r="H34" s="98"/>
    </row>
    <row r="35" spans="2:8" ht="96.6" customHeight="1" x14ac:dyDescent="0.25">
      <c r="B35" s="94"/>
      <c r="C35" s="195" t="s">
        <v>177</v>
      </c>
      <c r="D35" s="196"/>
      <c r="E35" s="163" t="s">
        <v>176</v>
      </c>
      <c r="F35" s="164"/>
      <c r="G35" s="97"/>
      <c r="H35" s="98"/>
    </row>
    <row r="36" spans="2:8" ht="52.15" customHeight="1" x14ac:dyDescent="0.25">
      <c r="B36" s="94"/>
      <c r="C36" s="195" t="s">
        <v>38</v>
      </c>
      <c r="D36" s="196"/>
      <c r="E36" s="163" t="s">
        <v>178</v>
      </c>
      <c r="F36" s="164"/>
      <c r="G36" s="97"/>
      <c r="H36" s="98"/>
    </row>
    <row r="37" spans="2:8" ht="12" customHeight="1" thickBot="1" x14ac:dyDescent="0.3">
      <c r="B37" s="94"/>
      <c r="C37" s="200"/>
      <c r="D37" s="201"/>
      <c r="E37" s="202"/>
      <c r="F37" s="203"/>
      <c r="G37" s="97"/>
      <c r="H37" s="98"/>
    </row>
    <row r="38" spans="2:8" ht="15.75" thickTop="1" x14ac:dyDescent="0.25">
      <c r="B38" s="94"/>
      <c r="C38" s="95"/>
      <c r="D38" s="95"/>
      <c r="E38" s="96"/>
      <c r="F38" s="96"/>
      <c r="G38" s="97"/>
      <c r="H38" s="98"/>
    </row>
    <row r="39" spans="2:8" ht="21" customHeight="1" x14ac:dyDescent="0.25">
      <c r="B39" s="197" t="s">
        <v>181</v>
      </c>
      <c r="C39" s="198"/>
      <c r="D39" s="198"/>
      <c r="E39" s="198"/>
      <c r="F39" s="198"/>
      <c r="G39" s="198"/>
      <c r="H39" s="199"/>
    </row>
    <row r="40" spans="2:8" ht="20.25" customHeight="1" x14ac:dyDescent="0.25">
      <c r="B40" s="197" t="s">
        <v>182</v>
      </c>
      <c r="C40" s="198"/>
      <c r="D40" s="198"/>
      <c r="E40" s="198"/>
      <c r="F40" s="198"/>
      <c r="G40" s="198"/>
      <c r="H40" s="199"/>
    </row>
    <row r="41" spans="2:8" ht="20.25" customHeight="1" x14ac:dyDescent="0.25">
      <c r="B41" s="197" t="s">
        <v>183</v>
      </c>
      <c r="C41" s="198"/>
      <c r="D41" s="198"/>
      <c r="E41" s="198"/>
      <c r="F41" s="198"/>
      <c r="G41" s="198"/>
      <c r="H41" s="199"/>
    </row>
    <row r="42" spans="2:8" ht="20.25" customHeight="1" x14ac:dyDescent="0.25">
      <c r="B42" s="197" t="s">
        <v>184</v>
      </c>
      <c r="C42" s="198"/>
      <c r="D42" s="198"/>
      <c r="E42" s="198"/>
      <c r="F42" s="198"/>
      <c r="G42" s="198"/>
      <c r="H42" s="199"/>
    </row>
    <row r="43" spans="2:8" x14ac:dyDescent="0.25">
      <c r="B43" s="197" t="s">
        <v>185</v>
      </c>
      <c r="C43" s="198"/>
      <c r="D43" s="198"/>
      <c r="E43" s="198"/>
      <c r="F43" s="198"/>
      <c r="G43" s="198"/>
      <c r="H43" s="199"/>
    </row>
    <row r="44" spans="2:8" ht="15.75" thickBot="1" x14ac:dyDescent="0.3">
      <c r="B44" s="99"/>
      <c r="C44" s="100"/>
      <c r="D44" s="100"/>
      <c r="E44" s="100"/>
      <c r="F44" s="100"/>
      <c r="G44" s="100"/>
      <c r="H44" s="101"/>
    </row>
  </sheetData>
  <mergeCells count="61">
    <mergeCell ref="B43:H43"/>
    <mergeCell ref="E30:F30"/>
    <mergeCell ref="C30:D30"/>
    <mergeCell ref="C16:D16"/>
    <mergeCell ref="E16:F16"/>
    <mergeCell ref="E24:F24"/>
    <mergeCell ref="C24:D24"/>
    <mergeCell ref="C27:D27"/>
    <mergeCell ref="E27:F27"/>
    <mergeCell ref="C29:D29"/>
    <mergeCell ref="E29:F29"/>
    <mergeCell ref="C35:D35"/>
    <mergeCell ref="B42:H42"/>
    <mergeCell ref="C31:D31"/>
    <mergeCell ref="E31:F31"/>
    <mergeCell ref="C32:D32"/>
    <mergeCell ref="E32:F32"/>
    <mergeCell ref="E35:F35"/>
    <mergeCell ref="C36:D36"/>
    <mergeCell ref="C37:D37"/>
    <mergeCell ref="E37:F37"/>
    <mergeCell ref="C33:D33"/>
    <mergeCell ref="E33:F33"/>
    <mergeCell ref="B39:H39"/>
    <mergeCell ref="B40:H40"/>
    <mergeCell ref="B41:H41"/>
    <mergeCell ref="E36:F36"/>
    <mergeCell ref="C34:D34"/>
    <mergeCell ref="E34:F34"/>
    <mergeCell ref="E25:F25"/>
    <mergeCell ref="C25:D25"/>
    <mergeCell ref="C26:D26"/>
    <mergeCell ref="E26:F26"/>
    <mergeCell ref="C28:D28"/>
    <mergeCell ref="E28:F28"/>
    <mergeCell ref="C23:D23"/>
    <mergeCell ref="C19:D19"/>
    <mergeCell ref="C21:D21"/>
    <mergeCell ref="C22:D22"/>
    <mergeCell ref="E19:F19"/>
    <mergeCell ref="E21:F21"/>
    <mergeCell ref="E22:F22"/>
    <mergeCell ref="E23:F23"/>
    <mergeCell ref="C20:D20"/>
    <mergeCell ref="E20:F20"/>
    <mergeCell ref="E17:F17"/>
    <mergeCell ref="C18:D18"/>
    <mergeCell ref="E18:F18"/>
    <mergeCell ref="B2:H2"/>
    <mergeCell ref="B4:H5"/>
    <mergeCell ref="B6:H6"/>
    <mergeCell ref="B9:H10"/>
    <mergeCell ref="C12:D12"/>
    <mergeCell ref="E12:F12"/>
    <mergeCell ref="B7:H7"/>
    <mergeCell ref="C13:D13"/>
    <mergeCell ref="E13:F13"/>
    <mergeCell ref="C15:D15"/>
    <mergeCell ref="E15:F15"/>
    <mergeCell ref="C14:D14"/>
    <mergeCell ref="E14:F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68"/>
  <sheetViews>
    <sheetView tabSelected="1" topLeftCell="W19" zoomScale="80" zoomScaleNormal="80" workbookViewId="0">
      <selection activeCell="M21" sqref="M21:M26"/>
    </sheetView>
  </sheetViews>
  <sheetFormatPr baseColWidth="10" defaultColWidth="11.42578125" defaultRowHeight="16.5" x14ac:dyDescent="0.3"/>
  <cols>
    <col min="1" max="1" width="4" style="127" bestFit="1" customWidth="1"/>
    <col min="2" max="2" width="24.28515625" style="127" customWidth="1"/>
    <col min="3" max="3" width="61.28515625" style="127" customWidth="1"/>
    <col min="4" max="4" width="47" style="127" customWidth="1"/>
    <col min="5" max="5" width="53.7109375" style="110" customWidth="1"/>
    <col min="6" max="6" width="47.7109375" style="110" customWidth="1"/>
    <col min="7" max="8" width="19" style="128" customWidth="1"/>
    <col min="9" max="9" width="17.85546875" style="110" customWidth="1"/>
    <col min="10" max="10" width="16.5703125" style="110" customWidth="1"/>
    <col min="11" max="11" width="6.28515625" style="110" bestFit="1" customWidth="1"/>
    <col min="12" max="12" width="27.28515625" style="110" bestFit="1" customWidth="1"/>
    <col min="13" max="13" width="16.7109375" style="110" customWidth="1"/>
    <col min="14" max="14" width="17.5703125" style="110" customWidth="1"/>
    <col min="15" max="15" width="6.28515625" style="110" bestFit="1" customWidth="1"/>
    <col min="16" max="16" width="16" style="110" customWidth="1"/>
    <col min="17" max="17" width="5.85546875" style="110" customWidth="1"/>
    <col min="18" max="18" width="31" style="110" customWidth="1"/>
    <col min="19" max="19" width="15.140625" style="110" bestFit="1" customWidth="1"/>
    <col min="20" max="20" width="6.85546875" style="110" customWidth="1"/>
    <col min="21" max="21" width="5" style="110" customWidth="1"/>
    <col min="22" max="22" width="5.5703125" style="110" customWidth="1"/>
    <col min="23" max="23" width="7.140625" style="110" customWidth="1"/>
    <col min="24" max="24" width="6.7109375" style="110" customWidth="1"/>
    <col min="25" max="25" width="7.5703125" style="110" customWidth="1"/>
    <col min="26" max="26" width="8" style="110" customWidth="1"/>
    <col min="27" max="27" width="8.7109375" style="110" customWidth="1"/>
    <col min="28" max="28" width="10.42578125" style="110" customWidth="1"/>
    <col min="29" max="29" width="9.28515625" style="110" customWidth="1"/>
    <col min="30" max="30" width="9.140625" style="110" customWidth="1"/>
    <col min="31" max="31" width="8.42578125" style="110" customWidth="1"/>
    <col min="32" max="32" width="7.28515625" style="110" customWidth="1"/>
    <col min="33" max="33" width="48" style="110" customWidth="1"/>
    <col min="34" max="34" width="24" style="110" customWidth="1"/>
    <col min="35" max="35" width="23.5703125" style="110" customWidth="1"/>
    <col min="36" max="36" width="20.5703125" style="110" customWidth="1"/>
    <col min="37" max="37" width="18.5703125" style="110" customWidth="1"/>
    <col min="38" max="38" width="21" style="110" customWidth="1"/>
    <col min="39" max="16384" width="11.42578125" style="110"/>
  </cols>
  <sheetData>
    <row r="1" spans="1:70" ht="35.25" customHeight="1" x14ac:dyDescent="0.3">
      <c r="A1" s="204" t="s">
        <v>137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6"/>
      <c r="AM1" s="144"/>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ht="24" customHeight="1" x14ac:dyDescent="0.3">
      <c r="A2" s="207" t="s">
        <v>222</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9"/>
      <c r="AM2" s="144"/>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row>
    <row r="3" spans="1:70" ht="51" customHeight="1" x14ac:dyDescent="0.3">
      <c r="A3" s="207" t="s">
        <v>223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9"/>
      <c r="AM3" s="144"/>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row>
    <row r="4" spans="1:70" ht="63.75" customHeight="1" x14ac:dyDescent="0.3">
      <c r="A4" s="207" t="s">
        <v>224</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9"/>
      <c r="AM4" s="144"/>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70" x14ac:dyDescent="0.3">
      <c r="A5" s="141"/>
      <c r="B5" s="141"/>
      <c r="C5" s="141"/>
      <c r="D5" s="141"/>
      <c r="E5" s="142"/>
      <c r="F5" s="142"/>
      <c r="G5" s="143"/>
      <c r="H5" s="143"/>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1:70" ht="30" customHeight="1" x14ac:dyDescent="0.3">
      <c r="A6" s="243" t="s">
        <v>133</v>
      </c>
      <c r="B6" s="243"/>
      <c r="C6" s="243"/>
      <c r="D6" s="243"/>
      <c r="E6" s="243"/>
      <c r="F6" s="243"/>
      <c r="G6" s="243"/>
      <c r="H6" s="243"/>
      <c r="I6" s="243"/>
      <c r="J6" s="243" t="s">
        <v>134</v>
      </c>
      <c r="K6" s="243"/>
      <c r="L6" s="243"/>
      <c r="M6" s="243"/>
      <c r="N6" s="243"/>
      <c r="O6" s="243"/>
      <c r="P6" s="243"/>
      <c r="Q6" s="243" t="s">
        <v>135</v>
      </c>
      <c r="R6" s="243"/>
      <c r="S6" s="243"/>
      <c r="T6" s="243"/>
      <c r="U6" s="243"/>
      <c r="V6" s="243"/>
      <c r="W6" s="243"/>
      <c r="X6" s="243"/>
      <c r="Y6" s="243"/>
      <c r="Z6" s="243" t="s">
        <v>136</v>
      </c>
      <c r="AA6" s="243"/>
      <c r="AB6" s="243"/>
      <c r="AC6" s="243"/>
      <c r="AD6" s="243"/>
      <c r="AE6" s="243"/>
      <c r="AF6" s="243"/>
      <c r="AG6" s="243" t="s">
        <v>33</v>
      </c>
      <c r="AH6" s="243"/>
      <c r="AI6" s="243"/>
      <c r="AJ6" s="243"/>
      <c r="AK6" s="243"/>
      <c r="AL6" s="243"/>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1:70" ht="30" customHeight="1" x14ac:dyDescent="0.3">
      <c r="A7" s="241" t="s">
        <v>0</v>
      </c>
      <c r="B7" s="133"/>
      <c r="C7" s="133"/>
      <c r="D7" s="225" t="s">
        <v>193</v>
      </c>
      <c r="E7" s="225" t="s">
        <v>199</v>
      </c>
      <c r="F7" s="132"/>
      <c r="G7" s="225" t="s">
        <v>46</v>
      </c>
      <c r="H7" s="210" t="s">
        <v>201</v>
      </c>
      <c r="I7" s="242" t="s">
        <v>129</v>
      </c>
      <c r="J7" s="225" t="s">
        <v>32</v>
      </c>
      <c r="K7" s="243" t="s">
        <v>4</v>
      </c>
      <c r="L7" s="225" t="s">
        <v>83</v>
      </c>
      <c r="M7" s="225" t="s">
        <v>88</v>
      </c>
      <c r="N7" s="225" t="s">
        <v>41</v>
      </c>
      <c r="O7" s="243" t="s">
        <v>4</v>
      </c>
      <c r="P7" s="225" t="s">
        <v>44</v>
      </c>
      <c r="Q7" s="224" t="s">
        <v>10</v>
      </c>
      <c r="R7" s="225" t="s">
        <v>156</v>
      </c>
      <c r="S7" s="225" t="s">
        <v>11</v>
      </c>
      <c r="T7" s="225" t="s">
        <v>7</v>
      </c>
      <c r="U7" s="225"/>
      <c r="V7" s="225"/>
      <c r="W7" s="225"/>
      <c r="X7" s="225"/>
      <c r="Y7" s="225"/>
      <c r="Z7" s="224" t="s">
        <v>132</v>
      </c>
      <c r="AA7" s="224" t="s">
        <v>42</v>
      </c>
      <c r="AB7" s="224" t="s">
        <v>4</v>
      </c>
      <c r="AC7" s="224" t="s">
        <v>43</v>
      </c>
      <c r="AD7" s="224" t="s">
        <v>4</v>
      </c>
      <c r="AE7" s="224" t="s">
        <v>45</v>
      </c>
      <c r="AF7" s="224" t="s">
        <v>28</v>
      </c>
      <c r="AG7" s="225" t="s">
        <v>33</v>
      </c>
      <c r="AH7" s="225" t="s">
        <v>34</v>
      </c>
      <c r="AI7" s="225" t="s">
        <v>35</v>
      </c>
      <c r="AJ7" s="225" t="s">
        <v>37</v>
      </c>
      <c r="AK7" s="225" t="s">
        <v>36</v>
      </c>
      <c r="AL7" s="225" t="s">
        <v>38</v>
      </c>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row>
    <row r="8" spans="1:70" s="112" customFormat="1" ht="30" customHeight="1" x14ac:dyDescent="0.25">
      <c r="A8" s="241"/>
      <c r="B8" s="134" t="s">
        <v>190</v>
      </c>
      <c r="C8" s="134" t="s">
        <v>202</v>
      </c>
      <c r="D8" s="225"/>
      <c r="E8" s="225"/>
      <c r="F8" s="132" t="s">
        <v>198</v>
      </c>
      <c r="G8" s="225"/>
      <c r="H8" s="211"/>
      <c r="I8" s="242"/>
      <c r="J8" s="225"/>
      <c r="K8" s="243"/>
      <c r="L8" s="225"/>
      <c r="M8" s="225"/>
      <c r="N8" s="243"/>
      <c r="O8" s="243"/>
      <c r="P8" s="225"/>
      <c r="Q8" s="224"/>
      <c r="R8" s="225"/>
      <c r="S8" s="225"/>
      <c r="T8" s="129" t="s">
        <v>12</v>
      </c>
      <c r="U8" s="129" t="s">
        <v>16</v>
      </c>
      <c r="V8" s="129" t="s">
        <v>27</v>
      </c>
      <c r="W8" s="129" t="s">
        <v>17</v>
      </c>
      <c r="X8" s="129" t="s">
        <v>20</v>
      </c>
      <c r="Y8" s="129" t="s">
        <v>23</v>
      </c>
      <c r="Z8" s="224"/>
      <c r="AA8" s="224"/>
      <c r="AB8" s="224"/>
      <c r="AC8" s="224"/>
      <c r="AD8" s="224"/>
      <c r="AE8" s="224"/>
      <c r="AF8" s="224"/>
      <c r="AG8" s="225"/>
      <c r="AH8" s="225"/>
      <c r="AI8" s="225"/>
      <c r="AJ8" s="225"/>
      <c r="AK8" s="225"/>
      <c r="AL8" s="225"/>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row>
    <row r="9" spans="1:70" s="125" customFormat="1" ht="67.5" customHeight="1" x14ac:dyDescent="0.25">
      <c r="A9" s="223">
        <v>0</v>
      </c>
      <c r="B9" s="218"/>
      <c r="C9" s="218" t="s">
        <v>238</v>
      </c>
      <c r="D9" s="230" t="s">
        <v>226</v>
      </c>
      <c r="E9" s="212" t="s">
        <v>225</v>
      </c>
      <c r="F9" s="212" t="s">
        <v>227</v>
      </c>
      <c r="G9" s="226" t="s">
        <v>212</v>
      </c>
      <c r="H9" s="215" t="s">
        <v>213</v>
      </c>
      <c r="I9" s="227">
        <v>45373</v>
      </c>
      <c r="J9" s="229" t="str">
        <f>IF(I9&lt;=0,"",IF(I9&lt;=2,"Muy Baja",IF(I9&lt;=24,"Baja",IF(I9&lt;=500,"Media",IF(I9&lt;=5000,"Alta","Muy Alta")))))</f>
        <v>Muy Alta</v>
      </c>
      <c r="K9" s="221">
        <f>IF(J9="","",IF(J9="Muy Baja",0.2,IF(J9="Baja",0.4,IF(J9="Media",0.6,IF(J9="Alta",0.8,IF(J9="Muy Alta",1,))))))</f>
        <v>1</v>
      </c>
      <c r="L9" s="240" t="s">
        <v>144</v>
      </c>
      <c r="M9" s="221" t="str">
        <f ca="1">IF(NOT(ISERROR(MATCH(L9,'Tabla Impacto'!$B$221:$B$223,0))),'Tabla Impacto'!$F$223&amp;"Por favor no seleccionar los criterios de impacto(Afectación Económica o presupuestal y Pérdida Reputacional)",L9)</f>
        <v xml:space="preserve">     Entre 100 y 500 SMLMV </v>
      </c>
      <c r="N9" s="229" t="str">
        <f ca="1">IF(OR(M9='Tabla Impacto'!$C$11,M9='Tabla Impacto'!$D$11),"Leve",IF(OR(M9='Tabla Impacto'!$C$12,M9='Tabla Impacto'!$D$12),"Menor",IF(OR(M9='Tabla Impacto'!$C$13,M9='Tabla Impacto'!$D$13),"Moderado",IF(OR(M9='Tabla Impacto'!$C$14,M9='Tabla Impacto'!$D$14),"Mayor",IF(OR(M9='Tabla Impacto'!$C$15,M9='Tabla Impacto'!$D$15),"Catastrófico","")))))</f>
        <v>Mayor</v>
      </c>
      <c r="O9" s="221">
        <f ca="1">IF(N9="","",IF(N9="Leve",0.2,IF(N9="Menor",0.4,IF(N9="Moderado",0.6,IF(N9="Mayor",0.8,IF(N9="Catastrófico",1,))))))</f>
        <v>0.8</v>
      </c>
      <c r="P9" s="222" t="s">
        <v>77</v>
      </c>
      <c r="Q9" s="113">
        <v>1</v>
      </c>
      <c r="R9" s="114" t="s">
        <v>231</v>
      </c>
      <c r="S9" s="115" t="str">
        <f>IF(OR(T9="Preventivo",T9="Detectivo"),"Probabilidad",IF(T9="Correctivo","Impacto",""))</f>
        <v>Probabilidad</v>
      </c>
      <c r="T9" s="116" t="s">
        <v>14</v>
      </c>
      <c r="U9" s="116" t="s">
        <v>8</v>
      </c>
      <c r="V9" s="117" t="str">
        <f>IF(AND(T9="Preventivo",U9="Automático"),"50%",IF(AND(T9="Preventivo",U9="Manual"),"40%",IF(AND(T9="Detectivo",U9="Automático"),"40%",IF(AND(T9="Detectivo",U9="Manual"),"30%",IF(AND(T9="Correctivo",U9="Automático"),"35%",IF(AND(T9="Correctivo",U9="Manual"),"25%",""))))))</f>
        <v>30%</v>
      </c>
      <c r="W9" s="116" t="s">
        <v>18</v>
      </c>
      <c r="X9" s="116" t="s">
        <v>21</v>
      </c>
      <c r="Y9" s="116" t="s">
        <v>115</v>
      </c>
      <c r="Z9" s="118">
        <f>IFERROR(IF(S9="Probabilidad",(K9-(+K9*V9)),IF(S9="Impacto",K9,"")),"")</f>
        <v>0.7</v>
      </c>
      <c r="AA9" s="119" t="str">
        <f>IFERROR(IF(Z9="","",IF(Z9&lt;=0.2,"Muy Baja",IF(Z9&lt;=0.4,"Baja",IF(Z9&lt;=0.6,"Media",IF(Z9&lt;=0.8,"Alta","Muy Alta"))))),"")</f>
        <v>Alta</v>
      </c>
      <c r="AB9" s="117">
        <f>+Z9</f>
        <v>0.7</v>
      </c>
      <c r="AC9" s="119" t="str">
        <f ca="1">IFERROR(IF(AD9="","",IF(AD9&lt;=0.2,"Leve",IF(AD9&lt;=0.4,"Menor",IF(AD9&lt;=0.6,"Moderado",IF(AD9&lt;=0.8,"Mayor","Catastrófico"))))),"")</f>
        <v>Mayor</v>
      </c>
      <c r="AD9" s="117">
        <f ca="1">IFERROR(IF(S9="Impacto",(O9-(+O9*V9)),IF(S9="Probabilidad",O9,"")),"")</f>
        <v>0.8</v>
      </c>
      <c r="AE9" s="120" t="str">
        <f ca="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Alto</v>
      </c>
      <c r="AF9" s="116" t="s">
        <v>130</v>
      </c>
      <c r="AG9" s="140" t="s">
        <v>233</v>
      </c>
      <c r="AH9" s="139" t="s">
        <v>221</v>
      </c>
      <c r="AI9" s="123">
        <v>44423</v>
      </c>
      <c r="AJ9" s="123">
        <v>44377</v>
      </c>
      <c r="AK9" s="121" t="s">
        <v>249</v>
      </c>
      <c r="AL9" s="122" t="s">
        <v>39</v>
      </c>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row>
    <row r="10" spans="1:70" ht="30" customHeight="1" x14ac:dyDescent="0.3">
      <c r="A10" s="223"/>
      <c r="B10" s="219"/>
      <c r="C10" s="219"/>
      <c r="D10" s="231"/>
      <c r="E10" s="213"/>
      <c r="F10" s="213"/>
      <c r="G10" s="226"/>
      <c r="H10" s="216"/>
      <c r="I10" s="228"/>
      <c r="J10" s="229"/>
      <c r="K10" s="221"/>
      <c r="L10" s="240"/>
      <c r="M10" s="221">
        <f ca="1">IF(NOT(ISERROR(MATCH(L10,_xlfn.ANCHORARRAY(#REF!),0))),#REF!&amp;"Por favor no seleccionar los criterios de impacto",L10)</f>
        <v>0</v>
      </c>
      <c r="N10" s="229"/>
      <c r="O10" s="221"/>
      <c r="P10" s="222"/>
      <c r="Q10" s="113">
        <v>2</v>
      </c>
      <c r="R10" s="114" t="s">
        <v>232</v>
      </c>
      <c r="S10" s="115" t="str">
        <f>IF(OR(T10="Preventivo",T10="Detectivo"),"Probabilidad",IF(T10="Correctivo","Impacto",""))</f>
        <v>Probabilidad</v>
      </c>
      <c r="T10" s="116" t="s">
        <v>13</v>
      </c>
      <c r="U10" s="116" t="s">
        <v>8</v>
      </c>
      <c r="V10" s="117" t="str">
        <f>IF(AND(T10="Preventivo",U10="Automático"),"50%",IF(AND(T10="Preventivo",U10="Manual"),"40%",IF(AND(T10="Detectivo",U10="Automático"),"40%",IF(AND(T10="Detectivo",U10="Manual"),"30%",IF(AND(T10="Correctivo",U10="Automático"),"35%",IF(AND(T10="Correctivo",U10="Manual"),"25%",""))))))</f>
        <v>40%</v>
      </c>
      <c r="W10" s="116" t="s">
        <v>18</v>
      </c>
      <c r="X10" s="116" t="s">
        <v>21</v>
      </c>
      <c r="Y10" s="116" t="s">
        <v>115</v>
      </c>
      <c r="Z10" s="118">
        <f>IFERROR(IF(AND(S9="Probabilidad",S10="Probabilidad"),(AB9-(+AB9*V10)),IF(S10="Probabilidad",(K9-(+K9*V10)),IF(S10="Impacto",AB9,""))),"")</f>
        <v>0.42</v>
      </c>
      <c r="AA10" s="119" t="str">
        <f t="shared" ref="AA10:AA14" si="0">IFERROR(IF(Z10="","",IF(Z10&lt;=0.2,"Muy Baja",IF(Z10&lt;=0.4,"Baja",IF(Z10&lt;=0.6,"Media",IF(Z10&lt;=0.8,"Alta","Muy Alta"))))),"")</f>
        <v>Media</v>
      </c>
      <c r="AB10" s="117">
        <f t="shared" ref="AB10:AB14" si="1">+Z10</f>
        <v>0.42</v>
      </c>
      <c r="AC10" s="119" t="str">
        <f t="shared" ref="AC10:AC14" ca="1" si="2">IFERROR(IF(AD10="","",IF(AD10&lt;=0.2,"Leve",IF(AD10&lt;=0.4,"Menor",IF(AD10&lt;=0.6,"Moderado",IF(AD10&lt;=0.8,"Mayor","Catastrófico"))))),"")</f>
        <v>Mayor</v>
      </c>
      <c r="AD10" s="117">
        <f ca="1">IFERROR(IF(AND(S9="Impacto",S10="Impacto"),(AD9-(+AD9*V10)),IF(S10="Impacto",($O$9-(+$O$9*V10)),IF(S10="Probabilidad",AD9,""))),"")</f>
        <v>0.8</v>
      </c>
      <c r="AE10" s="120" t="str">
        <f t="shared" ref="AE10:AE14" ca="1" si="3">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Alto</v>
      </c>
      <c r="AF10" s="116" t="s">
        <v>130</v>
      </c>
      <c r="AG10" s="121" t="s">
        <v>235</v>
      </c>
      <c r="AH10" s="145" t="s">
        <v>250</v>
      </c>
      <c r="AI10" s="123">
        <v>44423</v>
      </c>
      <c r="AJ10" s="123">
        <v>44377</v>
      </c>
      <c r="AK10" s="121" t="s">
        <v>251</v>
      </c>
      <c r="AL10" s="122" t="s">
        <v>39</v>
      </c>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70" ht="88.5" customHeight="1" x14ac:dyDescent="0.3">
      <c r="A11" s="223"/>
      <c r="B11" s="219"/>
      <c r="C11" s="219"/>
      <c r="D11" s="231"/>
      <c r="E11" s="213"/>
      <c r="F11" s="213"/>
      <c r="G11" s="226"/>
      <c r="H11" s="216"/>
      <c r="I11" s="228"/>
      <c r="J11" s="229"/>
      <c r="K11" s="221"/>
      <c r="L11" s="240"/>
      <c r="M11" s="221">
        <f ca="1">IF(NOT(ISERROR(MATCH(L11,_xlfn.ANCHORARRAY(#REF!),0))),#REF!&amp;"Por favor no seleccionar los criterios de impacto",L11)</f>
        <v>0</v>
      </c>
      <c r="N11" s="229"/>
      <c r="O11" s="221"/>
      <c r="P11" s="222"/>
      <c r="Q11" s="113">
        <v>3</v>
      </c>
      <c r="R11" s="126" t="s">
        <v>230</v>
      </c>
      <c r="S11" s="115" t="str">
        <f t="shared" ref="S11:S13" si="4">IF(OR(T11="Preventivo",T11="Detectivo"),"Probabilidad",IF(T11="Correctivo","Impacto",""))</f>
        <v>Probabilidad</v>
      </c>
      <c r="T11" s="116" t="s">
        <v>14</v>
      </c>
      <c r="U11" s="116" t="s">
        <v>8</v>
      </c>
      <c r="V11" s="117" t="str">
        <f t="shared" ref="V11:V12" si="5">IF(AND(T11="Preventivo",U11="Automático"),"50%",IF(AND(T11="Preventivo",U11="Manual"),"40%",IF(AND(T11="Detectivo",U11="Automático"),"40%",IF(AND(T11="Detectivo",U11="Manual"),"30%",IF(AND(T11="Correctivo",U11="Automático"),"35%",IF(AND(T11="Correctivo",U11="Manual"),"25%",""))))))</f>
        <v>30%</v>
      </c>
      <c r="W11" s="116" t="s">
        <v>18</v>
      </c>
      <c r="X11" s="116" t="s">
        <v>21</v>
      </c>
      <c r="Y11" s="116" t="s">
        <v>115</v>
      </c>
      <c r="Z11" s="118">
        <f t="shared" ref="Z11:Z12" si="6">IFERROR(IF(AND(S10="Probabilidad",S11="Probabilidad"),(AB10-(+AB10*V11)),IF(S11="Probabilidad",(K10-(+K10*V11)),IF(S11="Impacto",AB10,""))),"")</f>
        <v>0.29399999999999998</v>
      </c>
      <c r="AA11" s="119" t="str">
        <f t="shared" ref="AA11:AA12" si="7">IFERROR(IF(Z11="","",IF(Z11&lt;=0.2,"Muy Baja",IF(Z11&lt;=0.4,"Baja",IF(Z11&lt;=0.6,"Media",IF(Z11&lt;=0.8,"Alta","Muy Alta"))))),"")</f>
        <v>Baja</v>
      </c>
      <c r="AB11" s="117">
        <f t="shared" ref="AB11:AB12" si="8">+Z11</f>
        <v>0.29399999999999998</v>
      </c>
      <c r="AC11" s="119" t="str">
        <f t="shared" ref="AC11:AC12" ca="1" si="9">IFERROR(IF(AD11="","",IF(AD11&lt;=0.2,"Leve",IF(AD11&lt;=0.4,"Menor",IF(AD11&lt;=0.6,"Moderado",IF(AD11&lt;=0.8,"Mayor","Catastrófico"))))),"")</f>
        <v>Mayor</v>
      </c>
      <c r="AD11" s="117">
        <f t="shared" ref="AD11:AD12" ca="1" si="10">IFERROR(IF(AND(S10="Impacto",S11="Impacto"),(AD10-(+AD10*V11)),IF(S11="Impacto",($O$9-(+$O$9*V11)),IF(S11="Probabilidad",AD10,""))),"")</f>
        <v>0.8</v>
      </c>
      <c r="AE11" s="120" t="str">
        <f t="shared" ref="AE11:AE12" ca="1" si="11">IFERROR(IF(OR(AND(AA11="Muy Baja",AC11="Leve"),AND(AA11="Muy Baja",AC11="Menor"),AND(AA11="Baja",AC11="Leve")),"Bajo",IF(OR(AND(AA11="Muy baja",AC11="Moderado"),AND(AA11="Baja",AC11="Menor"),AND(AA11="Baja",AC11="Moderado"),AND(AA11="Media",AC11="Leve"),AND(AA11="Media",AC11="Menor"),AND(AA11="Media",AC11="Moderado"),AND(AA11="Alta",AC11="Leve"),AND(AA11="Alta",AC11="Menor")),"Moderado",IF(OR(AND(AA11="Muy Baja",AC11="Mayor"),AND(AA11="Baja",AC11="Mayor"),AND(AA11="Media",AC11="Mayor"),AND(AA11="Alta",AC11="Moderado"),AND(AA11="Alta",AC11="Mayor"),AND(AA11="Muy Alta",AC11="Leve"),AND(AA11="Muy Alta",AC11="Menor"),AND(AA11="Muy Alta",AC11="Moderado"),AND(AA11="Muy Alta",AC11="Mayor")),"Alto",IF(OR(AND(AA11="Muy Baja",AC11="Catastrófico"),AND(AA11="Baja",AC11="Catastrófico"),AND(AA11="Media",AC11="Catastrófico"),AND(AA11="Alta",AC11="Catastrófico"),AND(AA11="Muy Alta",AC11="Catastrófico")),"Extremo","")))),"")</f>
        <v>Alto</v>
      </c>
      <c r="AF11" s="116" t="s">
        <v>130</v>
      </c>
      <c r="AG11" s="121" t="s">
        <v>252</v>
      </c>
      <c r="AH11" s="139" t="s">
        <v>221</v>
      </c>
      <c r="AI11" s="123">
        <v>44423</v>
      </c>
      <c r="AJ11" s="123">
        <v>44560</v>
      </c>
      <c r="AK11" s="121" t="s">
        <v>253</v>
      </c>
      <c r="AL11" s="158" t="s">
        <v>40</v>
      </c>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70" ht="30" customHeight="1" x14ac:dyDescent="0.3">
      <c r="A12" s="223"/>
      <c r="B12" s="219"/>
      <c r="C12" s="219"/>
      <c r="D12" s="231"/>
      <c r="E12" s="213"/>
      <c r="F12" s="213"/>
      <c r="G12" s="226"/>
      <c r="H12" s="216"/>
      <c r="I12" s="228"/>
      <c r="J12" s="229"/>
      <c r="K12" s="221"/>
      <c r="L12" s="240"/>
      <c r="M12" s="221">
        <f ca="1">IF(NOT(ISERROR(MATCH(L12,_xlfn.ANCHORARRAY(#REF!),0))),#REF!&amp;"Por favor no seleccionar los criterios de impacto",L12)</f>
        <v>0</v>
      </c>
      <c r="N12" s="229"/>
      <c r="O12" s="221"/>
      <c r="P12" s="222"/>
      <c r="Q12" s="113">
        <v>4</v>
      </c>
      <c r="R12" s="114" t="s">
        <v>229</v>
      </c>
      <c r="S12" s="115" t="str">
        <f t="shared" si="4"/>
        <v>Impacto</v>
      </c>
      <c r="T12" s="116" t="s">
        <v>15</v>
      </c>
      <c r="U12" s="116" t="s">
        <v>8</v>
      </c>
      <c r="V12" s="117" t="str">
        <f t="shared" si="5"/>
        <v>25%</v>
      </c>
      <c r="W12" s="116" t="s">
        <v>18</v>
      </c>
      <c r="X12" s="116" t="s">
        <v>21</v>
      </c>
      <c r="Y12" s="116" t="s">
        <v>115</v>
      </c>
      <c r="Z12" s="118">
        <f t="shared" si="6"/>
        <v>0.29399999999999998</v>
      </c>
      <c r="AA12" s="119" t="str">
        <f t="shared" si="7"/>
        <v>Baja</v>
      </c>
      <c r="AB12" s="117">
        <f t="shared" si="8"/>
        <v>0.29399999999999998</v>
      </c>
      <c r="AC12" s="119" t="str">
        <f t="shared" ca="1" si="9"/>
        <v>Moderado</v>
      </c>
      <c r="AD12" s="117">
        <f t="shared" ca="1" si="10"/>
        <v>0.60000000000000009</v>
      </c>
      <c r="AE12" s="120" t="str">
        <f t="shared" ca="1" si="11"/>
        <v>Moderado</v>
      </c>
      <c r="AF12" s="116" t="s">
        <v>130</v>
      </c>
      <c r="AG12" s="121" t="s">
        <v>236</v>
      </c>
      <c r="AH12" s="157" t="s">
        <v>221</v>
      </c>
      <c r="AI12" s="123">
        <v>44424</v>
      </c>
      <c r="AJ12" s="123">
        <v>44926</v>
      </c>
      <c r="AK12" s="121" t="s">
        <v>254</v>
      </c>
      <c r="AL12" s="158" t="s">
        <v>40</v>
      </c>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70" ht="30" customHeight="1" x14ac:dyDescent="0.3">
      <c r="A13" s="223"/>
      <c r="B13" s="219"/>
      <c r="C13" s="219"/>
      <c r="D13" s="231"/>
      <c r="E13" s="213"/>
      <c r="F13" s="213"/>
      <c r="G13" s="226"/>
      <c r="H13" s="216"/>
      <c r="I13" s="228"/>
      <c r="J13" s="229"/>
      <c r="K13" s="221"/>
      <c r="L13" s="240"/>
      <c r="M13" s="221">
        <f ca="1">IF(NOT(ISERROR(MATCH(L13,_xlfn.ANCHORARRAY(#REF!),0))),#REF!&amp;"Por favor no seleccionar los criterios de impacto",L13)</f>
        <v>0</v>
      </c>
      <c r="N13" s="229"/>
      <c r="O13" s="221"/>
      <c r="P13" s="222"/>
      <c r="Q13" s="113">
        <v>5</v>
      </c>
      <c r="R13" s="110" t="s">
        <v>234</v>
      </c>
      <c r="S13" s="115" t="str">
        <f t="shared" si="4"/>
        <v>Impacto</v>
      </c>
      <c r="T13" s="116" t="s">
        <v>15</v>
      </c>
      <c r="U13" s="116" t="s">
        <v>8</v>
      </c>
      <c r="V13" s="117" t="str">
        <f t="shared" ref="V13" si="12">IF(AND(T13="Preventivo",U13="Automático"),"50%",IF(AND(T13="Preventivo",U13="Manual"),"40%",IF(AND(T13="Detectivo",U13="Automático"),"40%",IF(AND(T13="Detectivo",U13="Manual"),"30%",IF(AND(T13="Correctivo",U13="Automático"),"35%",IF(AND(T13="Correctivo",U13="Manual"),"25%",""))))))</f>
        <v>25%</v>
      </c>
      <c r="W13" s="116" t="s">
        <v>18</v>
      </c>
      <c r="X13" s="116" t="s">
        <v>21</v>
      </c>
      <c r="Y13" s="116" t="s">
        <v>115</v>
      </c>
      <c r="Z13" s="118">
        <f t="shared" ref="Z13" si="13">IFERROR(IF(AND(S12="Probabilidad",S13="Probabilidad"),(AB12-(+AB12*V13)),IF(S13="Probabilidad",(K12-(+K12*V13)),IF(S13="Impacto",AB12,""))),"")</f>
        <v>0.29399999999999998</v>
      </c>
      <c r="AA13" s="119" t="str">
        <f t="shared" ref="AA13" si="14">IFERROR(IF(Z13="","",IF(Z13&lt;=0.2,"Muy Baja",IF(Z13&lt;=0.4,"Baja",IF(Z13&lt;=0.6,"Media",IF(Z13&lt;=0.8,"Alta","Muy Alta"))))),"")</f>
        <v>Baja</v>
      </c>
      <c r="AB13" s="117">
        <f t="shared" ref="AB13" si="15">+Z13</f>
        <v>0.29399999999999998</v>
      </c>
      <c r="AC13" s="119" t="str">
        <f t="shared" ref="AC13" ca="1" si="16">IFERROR(IF(AD13="","",IF(AD13&lt;=0.2,"Leve",IF(AD13&lt;=0.4,"Menor",IF(AD13&lt;=0.6,"Moderado",IF(AD13&lt;=0.8,"Mayor","Catastrófico"))))),"")</f>
        <v>Moderado</v>
      </c>
      <c r="AD13" s="117">
        <f t="shared" ref="AD13" ca="1" si="17">IFERROR(IF(AND(S12="Impacto",S13="Impacto"),(AD12-(+AD12*V13)),IF(S13="Impacto",($O$9-(+$O$9*V13)),IF(S13="Probabilidad",AD12,""))),"")</f>
        <v>0.45000000000000007</v>
      </c>
      <c r="AE13" s="120" t="str">
        <f t="shared" ref="AE13" ca="1" si="18">IFERROR(IF(OR(AND(AA13="Muy Baja",AC13="Leve"),AND(AA13="Muy Baja",AC13="Menor"),AND(AA13="Baja",AC13="Leve")),"Bajo",IF(OR(AND(AA13="Muy baja",AC13="Moderado"),AND(AA13="Baja",AC13="Menor"),AND(AA13="Baja",AC13="Moderado"),AND(AA13="Media",AC13="Leve"),AND(AA13="Media",AC13="Menor"),AND(AA13="Media",AC13="Moderado"),AND(AA13="Alta",AC13="Leve"),AND(AA13="Alta",AC13="Menor")),"Moderado",IF(OR(AND(AA13="Muy Baja",AC13="Mayor"),AND(AA13="Baja",AC13="Mayor"),AND(AA13="Media",AC13="Mayor"),AND(AA13="Alta",AC13="Moderado"),AND(AA13="Alta",AC13="Mayor"),AND(AA13="Muy Alta",AC13="Leve"),AND(AA13="Muy Alta",AC13="Menor"),AND(AA13="Muy Alta",AC13="Moderado"),AND(AA13="Muy Alta",AC13="Mayor")),"Alto",IF(OR(AND(AA13="Muy Baja",AC13="Catastrófico"),AND(AA13="Baja",AC13="Catastrófico"),AND(AA13="Media",AC13="Catastrófico"),AND(AA13="Alta",AC13="Catastrófico"),AND(AA13="Muy Alta",AC13="Catastrófico")),"Extremo","")))),"")</f>
        <v>Moderado</v>
      </c>
      <c r="AF13" s="116" t="s">
        <v>130</v>
      </c>
      <c r="AG13" s="121"/>
      <c r="AH13" s="122"/>
      <c r="AI13" s="123"/>
      <c r="AJ13" s="123"/>
      <c r="AK13" s="121"/>
      <c r="AL13" s="122"/>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row>
    <row r="14" spans="1:70" ht="158.25" customHeight="1" x14ac:dyDescent="0.3">
      <c r="A14" s="223"/>
      <c r="B14" s="220"/>
      <c r="C14" s="220"/>
      <c r="D14" s="232"/>
      <c r="E14" s="214"/>
      <c r="F14" s="214"/>
      <c r="G14" s="226"/>
      <c r="H14" s="217"/>
      <c r="I14" s="228"/>
      <c r="J14" s="229"/>
      <c r="K14" s="221"/>
      <c r="L14" s="240"/>
      <c r="M14" s="221">
        <f ca="1">IF(NOT(ISERROR(MATCH(L14,_xlfn.ANCHORARRAY(#REF!),0))),#REF!&amp;"Por favor no seleccionar los criterios de impacto",L14)</f>
        <v>0</v>
      </c>
      <c r="N14" s="229"/>
      <c r="O14" s="221"/>
      <c r="P14" s="222"/>
      <c r="Q14" s="113">
        <v>6</v>
      </c>
      <c r="R14" s="114"/>
      <c r="S14" s="115" t="str">
        <f t="shared" ref="S14" si="19">IF(OR(T14="Preventivo",T14="Detectivo"),"Probabilidad",IF(T14="Correctivo","Impacto",""))</f>
        <v/>
      </c>
      <c r="T14" s="116"/>
      <c r="U14" s="116"/>
      <c r="V14" s="117" t="str">
        <f t="shared" ref="V14" si="20">IF(AND(T14="Preventivo",U14="Automático"),"50%",IF(AND(T14="Preventivo",U14="Manual"),"40%",IF(AND(T14="Detectivo",U14="Automático"),"40%",IF(AND(T14="Detectivo",U14="Manual"),"30%",IF(AND(T14="Correctivo",U14="Automático"),"35%",IF(AND(T14="Correctivo",U14="Manual"),"25%",""))))))</f>
        <v/>
      </c>
      <c r="W14" s="116"/>
      <c r="X14" s="116"/>
      <c r="Y14" s="116"/>
      <c r="Z14" s="118" t="str">
        <f t="shared" ref="Z14" si="21">IFERROR(IF(AND(S13="Probabilidad",S14="Probabilidad"),(AB13-(+AB13*V14)),IF(AND(S13="Impacto",S14="Probabilidad"),(AB12-(+AB12*V14)),IF(S14="Impacto",AB13,""))),"")</f>
        <v/>
      </c>
      <c r="AA14" s="119" t="str">
        <f t="shared" si="0"/>
        <v/>
      </c>
      <c r="AB14" s="117" t="str">
        <f t="shared" si="1"/>
        <v/>
      </c>
      <c r="AC14" s="119" t="str">
        <f t="shared" si="2"/>
        <v/>
      </c>
      <c r="AD14" s="117" t="str">
        <f t="shared" ref="AD14" si="22">IFERROR(IF(AND(S13="Impacto",S14="Impacto"),(AD13-(+AD13*V14)),IF(AND(S13="Probabilidad",S14="Impacto"),(AD12-(+AD12*V14)),IF(S14="Probabilidad",AD13,""))),"")</f>
        <v/>
      </c>
      <c r="AE14" s="120" t="str">
        <f t="shared" si="3"/>
        <v/>
      </c>
      <c r="AF14" s="116"/>
      <c r="AG14" s="121"/>
      <c r="AH14" s="122"/>
      <c r="AI14" s="123"/>
      <c r="AJ14" s="123"/>
      <c r="AK14" s="121"/>
      <c r="AL14" s="122"/>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70" s="125" customFormat="1" ht="30" customHeight="1" x14ac:dyDescent="0.25">
      <c r="A15" s="223">
        <v>1</v>
      </c>
      <c r="B15" s="218"/>
      <c r="C15" s="218" t="s">
        <v>237</v>
      </c>
      <c r="D15" s="230" t="s">
        <v>240</v>
      </c>
      <c r="E15" s="212" t="s">
        <v>239</v>
      </c>
      <c r="F15" s="233" t="s">
        <v>241</v>
      </c>
      <c r="G15" s="226" t="s">
        <v>211</v>
      </c>
      <c r="H15" s="215" t="s">
        <v>213</v>
      </c>
      <c r="I15" s="228">
        <v>20</v>
      </c>
      <c r="J15" s="229" t="str">
        <f>IF(I15&lt;=0,"",IF(I15&lt;=2,"Muy Baja",IF(I15&lt;=24,"Baja",IF(I15&lt;=500,"Media",IF(I15&lt;=5000,"Alta","Muy Alta")))))</f>
        <v>Baja</v>
      </c>
      <c r="K15" s="221">
        <f>IF(J15="","",IF(J15="Muy Baja",0.2,IF(J15="Baja",0.4,IF(J15="Media",0.6,IF(J15="Alta",0.8,IF(J15="Muy Alta",1,))))))</f>
        <v>0.4</v>
      </c>
      <c r="L15" s="240" t="s">
        <v>143</v>
      </c>
      <c r="M15" s="221" t="str">
        <f ca="1">IF(NOT(ISERROR(MATCH(L15,'Tabla Impacto'!$B$221:$B$223,0))),'Tabla Impacto'!$F$223&amp;"Por favor no seleccionar los criterios de impacto(Afectación Económica o presupuestal y Pérdida Reputacional)",L15)</f>
        <v xml:space="preserve">     Entre 10 y 50 SMLMV </v>
      </c>
      <c r="N15" s="229" t="str">
        <f ca="1">IF(OR(M15='Tabla Impacto'!$C$11,M15='Tabla Impacto'!$D$11),"Leve",IF(OR(M15='Tabla Impacto'!$C$12,M15='Tabla Impacto'!$D$12),"Menor",IF(OR(M15='Tabla Impacto'!$C$13,M15='Tabla Impacto'!$D$13),"Moderado",IF(OR(M15='Tabla Impacto'!$C$14,M15='Tabla Impacto'!$D$14),"Mayor",IF(OR(M15='Tabla Impacto'!$C$15,M15='Tabla Impacto'!$D$15),"Catastrófico","")))))</f>
        <v>Menor</v>
      </c>
      <c r="O15" s="221">
        <f ca="1">IF(N15="","",IF(N15="Leve",0.2,IF(N15="Menor",0.4,IF(N15="Moderado",0.6,IF(N15="Mayor",0.8,IF(N15="Catastrófico",1,))))))</f>
        <v>0.4</v>
      </c>
      <c r="P15" s="222" t="s">
        <v>77</v>
      </c>
      <c r="Q15" s="146">
        <v>1</v>
      </c>
      <c r="R15" s="114" t="s">
        <v>214</v>
      </c>
      <c r="S15" s="115" t="str">
        <f>IF(OR(T15="Preventivo",T15="Detectivo"),"Probabilidad",IF(T15="Correctivo","Impacto",""))</f>
        <v>Impacto</v>
      </c>
      <c r="T15" s="116" t="s">
        <v>15</v>
      </c>
      <c r="U15" s="116" t="s">
        <v>8</v>
      </c>
      <c r="V15" s="117" t="str">
        <f>IF(AND(T15="Preventivo",U15="Automático"),"50%",IF(AND(T15="Preventivo",U15="Manual"),"40%",IF(AND(T15="Detectivo",U15="Automático"),"40%",IF(AND(T15="Detectivo",U15="Manual"),"30%",IF(AND(T15="Correctivo",U15="Automático"),"35%",IF(AND(T15="Correctivo",U15="Manual"),"25%",""))))))</f>
        <v>25%</v>
      </c>
      <c r="W15" s="116" t="s">
        <v>19</v>
      </c>
      <c r="X15" s="116" t="s">
        <v>21</v>
      </c>
      <c r="Y15" s="116" t="s">
        <v>115</v>
      </c>
      <c r="Z15" s="118">
        <f>IFERROR(IF(S15="Probabilidad",(K15-(+K15*V15)),IF(S15="Impacto",K15,"")),"")</f>
        <v>0.4</v>
      </c>
      <c r="AA15" s="119" t="str">
        <f>IFERROR(IF(Z15="","",IF(Z15&lt;=0.2,"Muy Baja",IF(Z15&lt;=0.4,"Baja",IF(Z15&lt;=0.6,"Media",IF(Z15&lt;=0.8,"Alta","Muy Alta"))))),"")</f>
        <v>Baja</v>
      </c>
      <c r="AB15" s="117">
        <f>+Z15</f>
        <v>0.4</v>
      </c>
      <c r="AC15" s="119" t="str">
        <f ca="1">IFERROR(IF(AD15="","",IF(AD15&lt;=0.2,"Leve",IF(AD15&lt;=0.4,"Menor",IF(AD15&lt;=0.6,"Moderado",IF(AD15&lt;=0.8,"Mayor","Catastrófico"))))),"")</f>
        <v>Menor</v>
      </c>
      <c r="AD15" s="117">
        <f ca="1">IFERROR(IF(S15="Impacto",(O15-(+O15*V15)),IF(S15="Probabilidad",O15,"")),"")</f>
        <v>0.30000000000000004</v>
      </c>
      <c r="AE15" s="120" t="str">
        <f ca="1">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Moderado</v>
      </c>
      <c r="AF15" s="116" t="s">
        <v>130</v>
      </c>
      <c r="AG15" s="140" t="s">
        <v>216</v>
      </c>
      <c r="AH15" s="147" t="s">
        <v>210</v>
      </c>
      <c r="AI15" s="123">
        <v>44423</v>
      </c>
      <c r="AJ15" s="123">
        <v>44560</v>
      </c>
      <c r="AK15" s="147" t="s">
        <v>255</v>
      </c>
      <c r="AL15" s="148" t="s">
        <v>40</v>
      </c>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row>
    <row r="16" spans="1:70" ht="30" customHeight="1" x14ac:dyDescent="0.3">
      <c r="A16" s="223"/>
      <c r="B16" s="219"/>
      <c r="C16" s="219"/>
      <c r="D16" s="231"/>
      <c r="E16" s="213"/>
      <c r="F16" s="233"/>
      <c r="G16" s="226"/>
      <c r="H16" s="216"/>
      <c r="I16" s="228"/>
      <c r="J16" s="229"/>
      <c r="K16" s="221"/>
      <c r="L16" s="240"/>
      <c r="M16" s="221">
        <f ca="1">IF(NOT(ISERROR(MATCH(L16,_xlfn.ANCHORARRAY(#REF!),0))),#REF!&amp;"Por favor no seleccionar los criterios de impacto",L16)</f>
        <v>0</v>
      </c>
      <c r="N16" s="229"/>
      <c r="O16" s="221"/>
      <c r="P16" s="222"/>
      <c r="Q16" s="146">
        <v>2</v>
      </c>
      <c r="R16" s="114" t="s">
        <v>215</v>
      </c>
      <c r="S16" s="115" t="str">
        <f>IF(OR(T16="Preventivo",T16="Detectivo"),"Probabilidad",IF(T16="Correctivo","Impacto",""))</f>
        <v>Probabilidad</v>
      </c>
      <c r="T16" s="116" t="s">
        <v>13</v>
      </c>
      <c r="U16" s="116" t="s">
        <v>8</v>
      </c>
      <c r="V16" s="117" t="str">
        <f>IF(AND(T16="Preventivo",U16="Automático"),"50%",IF(AND(T16="Preventivo",U16="Manual"),"40%",IF(AND(T16="Detectivo",U16="Automático"),"40%",IF(AND(T16="Detectivo",U16="Manual"),"30%",IF(AND(T16="Correctivo",U16="Automático"),"35%",IF(AND(T16="Correctivo",U16="Manual"),"25%",""))))))</f>
        <v>40%</v>
      </c>
      <c r="W16" s="116" t="s">
        <v>19</v>
      </c>
      <c r="X16" s="116" t="s">
        <v>21</v>
      </c>
      <c r="Y16" s="116" t="s">
        <v>115</v>
      </c>
      <c r="Z16" s="118">
        <f>IFERROR(IF(AND(S15="Probabilidad",S16="Probabilidad"),(AB15-(+AB15*V16)),IF(S16="Probabilidad",(K15-(+K15*V16)),IF(S16="Impacto",AB15,""))),"")</f>
        <v>0.24</v>
      </c>
      <c r="AA16" s="119" t="str">
        <f t="shared" ref="AA16:AA20" si="23">IFERROR(IF(Z16="","",IF(Z16&lt;=0.2,"Muy Baja",IF(Z16&lt;=0.4,"Baja",IF(Z16&lt;=0.6,"Media",IF(Z16&lt;=0.8,"Alta","Muy Alta"))))),"")</f>
        <v>Baja</v>
      </c>
      <c r="AB16" s="117">
        <f t="shared" ref="AB16:AB20" si="24">+Z16</f>
        <v>0.24</v>
      </c>
      <c r="AC16" s="119" t="str">
        <f t="shared" ref="AC16:AC20" ca="1" si="25">IFERROR(IF(AD16="","",IF(AD16&lt;=0.2,"Leve",IF(AD16&lt;=0.4,"Menor",IF(AD16&lt;=0.6,"Moderado",IF(AD16&lt;=0.8,"Mayor","Catastrófico"))))),"")</f>
        <v>Menor</v>
      </c>
      <c r="AD16" s="117">
        <f ca="1">IFERROR(IF(AND(S15="Impacto",S16="Impacto"),(AD15-(+AD15*V16)),IF(S16="Impacto",($O$9-(+$O$9*V16)),IF(S16="Probabilidad",AD15,""))),"")</f>
        <v>0.30000000000000004</v>
      </c>
      <c r="AE16" s="120" t="str">
        <f t="shared" ref="AE16" ca="1" si="26">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Moderado</v>
      </c>
      <c r="AF16" s="116" t="s">
        <v>130</v>
      </c>
      <c r="AG16" s="140" t="s">
        <v>217</v>
      </c>
      <c r="AH16" s="147" t="s">
        <v>219</v>
      </c>
      <c r="AI16" s="123">
        <v>44423</v>
      </c>
      <c r="AJ16" s="123">
        <v>44560</v>
      </c>
      <c r="AK16" s="157" t="s">
        <v>256</v>
      </c>
      <c r="AL16" s="148" t="s">
        <v>39</v>
      </c>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1:70" ht="30" customHeight="1" x14ac:dyDescent="0.3">
      <c r="A17" s="223"/>
      <c r="B17" s="219"/>
      <c r="C17" s="219"/>
      <c r="D17" s="231"/>
      <c r="E17" s="213"/>
      <c r="F17" s="233"/>
      <c r="G17" s="226"/>
      <c r="H17" s="216"/>
      <c r="I17" s="228"/>
      <c r="J17" s="229"/>
      <c r="K17" s="221"/>
      <c r="L17" s="240"/>
      <c r="M17" s="221">
        <f ca="1">IF(NOT(ISERROR(MATCH(L17,_xlfn.ANCHORARRAY(#REF!),0))),#REF!&amp;"Por favor no seleccionar los criterios de impacto",L17)</f>
        <v>0</v>
      </c>
      <c r="N17" s="229"/>
      <c r="O17" s="221"/>
      <c r="P17" s="222"/>
      <c r="Q17" s="146">
        <v>3</v>
      </c>
      <c r="R17" s="126" t="s">
        <v>218</v>
      </c>
      <c r="S17" s="115" t="s">
        <v>3</v>
      </c>
      <c r="T17" s="116" t="s">
        <v>15</v>
      </c>
      <c r="U17" s="116" t="s">
        <v>8</v>
      </c>
      <c r="V17" s="117" t="str">
        <f>IF(AND(T17="Preventivo",U17="Automático"),"50%",IF(AND(T17="Preventivo",U17="Manual"),"40%",IF(AND(T17="Detectivo",U17="Automático"),"40%",IF(AND(T17="Detectivo",U17="Manual"),"30%",IF(AND(T17="Correctivo",U17="Automático"),"35%",IF(AND(T17="Correctivo",U17="Manual"),"25%",""))))))</f>
        <v>25%</v>
      </c>
      <c r="W17" s="116" t="s">
        <v>19</v>
      </c>
      <c r="X17" s="116" t="s">
        <v>22</v>
      </c>
      <c r="Y17" s="116" t="s">
        <v>115</v>
      </c>
      <c r="Z17" s="118">
        <v>0.24</v>
      </c>
      <c r="AA17" s="119" t="str">
        <f t="shared" ref="AA17" si="27">IFERROR(IF(Z17="","",IF(Z17&lt;=0.2,"Muy Baja",IF(Z17&lt;=0.4,"Baja",IF(Z17&lt;=0.6,"Media",IF(Z17&lt;=0.8,"Alta","Muy Alta"))))),"")</f>
        <v>Baja</v>
      </c>
      <c r="AB17" s="117">
        <f t="shared" ref="AB17" si="28">+Z17</f>
        <v>0.24</v>
      </c>
      <c r="AC17" s="119" t="s">
        <v>80</v>
      </c>
      <c r="AD17" s="117">
        <v>0.30000000000000004</v>
      </c>
      <c r="AE17" s="120" t="str">
        <f t="shared" ref="AE17" si="29">IFERROR(IF(OR(AND(AA17="Muy Baja",AC17="Leve"),AND(AA17="Muy Baja",AC17="Menor"),AND(AA17="Baja",AC17="Leve")),"Bajo",IF(OR(AND(AA17="Muy baja",AC17="Moderado"),AND(AA17="Baja",AC17="Menor"),AND(AA17="Baja",AC17="Moderado"),AND(AA17="Media",AC17="Leve"),AND(AA17="Media",AC17="Menor"),AND(AA17="Media",AC17="Moderado"),AND(AA17="Alta",AC17="Leve"),AND(AA17="Alta",AC17="Menor")),"Moderado",IF(OR(AND(AA17="Muy Baja",AC17="Mayor"),AND(AA17="Baja",AC17="Mayor"),AND(AA17="Media",AC17="Mayor"),AND(AA17="Alta",AC17="Moderado"),AND(AA17="Alta",AC17="Mayor"),AND(AA17="Muy Alta",AC17="Leve"),AND(AA17="Muy Alta",AC17="Menor"),AND(AA17="Muy Alta",AC17="Moderado"),AND(AA17="Muy Alta",AC17="Mayor")),"Alto",IF(OR(AND(AA17="Muy Baja",AC17="Catastrófico"),AND(AA17="Baja",AC17="Catastrófico"),AND(AA17="Media",AC17="Catastrófico"),AND(AA17="Alta",AC17="Catastrófico"),AND(AA17="Muy Alta",AC17="Catastrófico")),"Extremo","")))),"")</f>
        <v>Moderado</v>
      </c>
      <c r="AF17" s="116" t="s">
        <v>130</v>
      </c>
      <c r="AG17" s="147" t="s">
        <v>220</v>
      </c>
      <c r="AH17" s="152" t="s">
        <v>219</v>
      </c>
      <c r="AI17" s="123">
        <v>44423</v>
      </c>
      <c r="AJ17" s="123">
        <v>44560</v>
      </c>
      <c r="AK17" s="157" t="s">
        <v>257</v>
      </c>
      <c r="AL17" s="158" t="s">
        <v>39</v>
      </c>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row>
    <row r="18" spans="1:70" ht="30" customHeight="1" x14ac:dyDescent="0.3">
      <c r="A18" s="223"/>
      <c r="B18" s="219"/>
      <c r="C18" s="219"/>
      <c r="D18" s="231"/>
      <c r="E18" s="213"/>
      <c r="F18" s="233"/>
      <c r="G18" s="226"/>
      <c r="H18" s="216"/>
      <c r="I18" s="228"/>
      <c r="J18" s="229"/>
      <c r="K18" s="221"/>
      <c r="L18" s="240"/>
      <c r="M18" s="221">
        <f ca="1">IF(NOT(ISERROR(MATCH(L18,_xlfn.ANCHORARRAY(#REF!),0))),#REF!&amp;"Por favor no seleccionar los criterios de impacto",L18)</f>
        <v>0</v>
      </c>
      <c r="N18" s="229"/>
      <c r="O18" s="221"/>
      <c r="P18" s="222"/>
      <c r="Q18" s="146">
        <v>4</v>
      </c>
      <c r="R18" s="114"/>
      <c r="S18" s="115"/>
      <c r="T18" s="116"/>
      <c r="U18" s="116"/>
      <c r="V18" s="117"/>
      <c r="W18" s="116"/>
      <c r="X18" s="116"/>
      <c r="Y18" s="116"/>
      <c r="Z18" s="118" t="str">
        <f t="shared" ref="Z18:Z20" si="30">IFERROR(IF(AND(S17="Probabilidad",S18="Probabilidad"),(AB17-(+AB17*V18)),IF(AND(S17="Impacto",S18="Probabilidad"),(AB16-(+AB16*V18)),IF(S18="Impacto",AB17,""))),"")</f>
        <v/>
      </c>
      <c r="AA18" s="119" t="str">
        <f t="shared" si="23"/>
        <v/>
      </c>
      <c r="AB18" s="117" t="str">
        <f t="shared" si="24"/>
        <v/>
      </c>
      <c r="AC18" s="119" t="str">
        <f t="shared" si="25"/>
        <v/>
      </c>
      <c r="AD18" s="117" t="str">
        <f t="shared" ref="AD18:AD20" si="31">IFERROR(IF(AND(S17="Impacto",S18="Impacto"),(AD17-(+AD17*V18)),IF(AND(S17="Probabilidad",S18="Impacto"),(AD16-(+AD16*V18)),IF(S18="Probabilidad",AD17,""))),"")</f>
        <v/>
      </c>
      <c r="AE18" s="120" t="str">
        <f>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
      </c>
      <c r="AF18" s="116"/>
      <c r="AG18" s="147" t="s">
        <v>242</v>
      </c>
      <c r="AH18" s="153" t="s">
        <v>219</v>
      </c>
      <c r="AI18" s="123">
        <v>44423</v>
      </c>
      <c r="AJ18" s="123">
        <v>44560</v>
      </c>
      <c r="AK18" s="157" t="s">
        <v>258</v>
      </c>
      <c r="AL18" s="154" t="s">
        <v>40</v>
      </c>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row>
    <row r="19" spans="1:70" ht="30" customHeight="1" x14ac:dyDescent="0.3">
      <c r="A19" s="223"/>
      <c r="B19" s="219"/>
      <c r="C19" s="219"/>
      <c r="D19" s="231"/>
      <c r="E19" s="213"/>
      <c r="F19" s="233"/>
      <c r="G19" s="226"/>
      <c r="H19" s="216"/>
      <c r="I19" s="228"/>
      <c r="J19" s="229"/>
      <c r="K19" s="221"/>
      <c r="L19" s="240"/>
      <c r="M19" s="221">
        <f ca="1">IF(NOT(ISERROR(MATCH(L19,_xlfn.ANCHORARRAY(#REF!),0))),#REF!&amp;"Por favor no seleccionar los criterios de impacto",L19)</f>
        <v>0</v>
      </c>
      <c r="N19" s="229"/>
      <c r="O19" s="221"/>
      <c r="P19" s="222"/>
      <c r="Q19" s="146">
        <v>5</v>
      </c>
      <c r="R19" s="114"/>
      <c r="S19" s="115" t="str">
        <f t="shared" ref="S19:S20" si="32">IF(OR(T19="Preventivo",T19="Detectivo"),"Probabilidad",IF(T19="Correctivo","Impacto",""))</f>
        <v/>
      </c>
      <c r="T19" s="116"/>
      <c r="U19" s="116"/>
      <c r="V19" s="117" t="str">
        <f t="shared" ref="V19:V20" si="33">IF(AND(T19="Preventivo",U19="Automático"),"50%",IF(AND(T19="Preventivo",U19="Manual"),"40%",IF(AND(T19="Detectivo",U19="Automático"),"40%",IF(AND(T19="Detectivo",U19="Manual"),"30%",IF(AND(T19="Correctivo",U19="Automático"),"35%",IF(AND(T19="Correctivo",U19="Manual"),"25%",""))))))</f>
        <v/>
      </c>
      <c r="W19" s="116"/>
      <c r="X19" s="116"/>
      <c r="Y19" s="116"/>
      <c r="Z19" s="118" t="str">
        <f t="shared" si="30"/>
        <v/>
      </c>
      <c r="AA19" s="119" t="str">
        <f t="shared" si="23"/>
        <v/>
      </c>
      <c r="AB19" s="117" t="str">
        <f t="shared" si="24"/>
        <v/>
      </c>
      <c r="AC19" s="119" t="str">
        <f t="shared" si="25"/>
        <v/>
      </c>
      <c r="AD19" s="117" t="str">
        <f t="shared" si="31"/>
        <v/>
      </c>
      <c r="AE19" s="120" t="str">
        <f t="shared" ref="AE19:AE20" si="34">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116"/>
      <c r="AG19" s="147"/>
      <c r="AH19" s="148"/>
      <c r="AI19" s="123"/>
      <c r="AJ19" s="123"/>
      <c r="AK19" s="147"/>
      <c r="AL19" s="148"/>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row>
    <row r="20" spans="1:70" ht="44.25" customHeight="1" x14ac:dyDescent="0.3">
      <c r="A20" s="223"/>
      <c r="B20" s="220"/>
      <c r="C20" s="220"/>
      <c r="D20" s="232"/>
      <c r="E20" s="214"/>
      <c r="F20" s="233"/>
      <c r="G20" s="226"/>
      <c r="H20" s="217"/>
      <c r="I20" s="228"/>
      <c r="J20" s="229"/>
      <c r="K20" s="221"/>
      <c r="L20" s="240"/>
      <c r="M20" s="221">
        <f ca="1">IF(NOT(ISERROR(MATCH(L20,_xlfn.ANCHORARRAY(#REF!),0))),#REF!&amp;"Por favor no seleccionar los criterios de impacto",L20)</f>
        <v>0</v>
      </c>
      <c r="N20" s="229"/>
      <c r="O20" s="221"/>
      <c r="P20" s="222"/>
      <c r="Q20" s="146">
        <v>6</v>
      </c>
      <c r="R20" s="114"/>
      <c r="S20" s="115" t="str">
        <f t="shared" si="32"/>
        <v/>
      </c>
      <c r="T20" s="116"/>
      <c r="U20" s="116"/>
      <c r="V20" s="117" t="str">
        <f t="shared" si="33"/>
        <v/>
      </c>
      <c r="W20" s="116"/>
      <c r="X20" s="116"/>
      <c r="Y20" s="116"/>
      <c r="Z20" s="118" t="str">
        <f t="shared" si="30"/>
        <v/>
      </c>
      <c r="AA20" s="119" t="str">
        <f t="shared" si="23"/>
        <v/>
      </c>
      <c r="AB20" s="117" t="str">
        <f t="shared" si="24"/>
        <v/>
      </c>
      <c r="AC20" s="119" t="str">
        <f t="shared" si="25"/>
        <v/>
      </c>
      <c r="AD20" s="117" t="str">
        <f t="shared" si="31"/>
        <v/>
      </c>
      <c r="AE20" s="120" t="str">
        <f t="shared" si="34"/>
        <v/>
      </c>
      <c r="AF20" s="116"/>
      <c r="AG20" s="147"/>
      <c r="AH20" s="148"/>
      <c r="AI20" s="123"/>
      <c r="AJ20" s="123"/>
      <c r="AK20" s="147"/>
      <c r="AL20" s="148"/>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row>
    <row r="21" spans="1:70" s="125" customFormat="1" ht="66" customHeight="1" x14ac:dyDescent="0.25">
      <c r="A21" s="223">
        <v>1</v>
      </c>
      <c r="B21" s="218"/>
      <c r="C21" s="218"/>
      <c r="D21" s="234" t="s">
        <v>244</v>
      </c>
      <c r="E21" s="234" t="s">
        <v>243</v>
      </c>
      <c r="F21" s="237" t="s">
        <v>245</v>
      </c>
      <c r="G21" s="237" t="s">
        <v>228</v>
      </c>
      <c r="H21" s="215" t="s">
        <v>213</v>
      </c>
      <c r="I21" s="228">
        <v>800</v>
      </c>
      <c r="J21" s="229" t="str">
        <f>IF(I21&lt;=0,"",IF(I21&lt;=2,"Muy Baja",IF(I21&lt;=24,"Baja",IF(I21&lt;=500,"Media",IF(I21&lt;=5000,"Alta","Muy Alta")))))</f>
        <v>Alta</v>
      </c>
      <c r="K21" s="221">
        <f>IF(J21="","",IF(J21="Muy Baja",0.2,IF(J21="Baja",0.4,IF(J21="Media",0.6,IF(J21="Alta",0.8,IF(J21="Muy Alta",1,))))))</f>
        <v>0.8</v>
      </c>
      <c r="L21" s="240" t="s">
        <v>144</v>
      </c>
      <c r="M21" s="221" t="str">
        <f ca="1">IF(NOT(ISERROR(MATCH(L21,'Tabla Impacto'!$B$221:$B$223,0))),'Tabla Impacto'!$F$223&amp;"Por favor no seleccionar los criterios de impacto(Afectación Económica o presupuestal y Pérdida Reputacional)",L21)</f>
        <v xml:space="preserve">     Entre 100 y 500 SMLMV </v>
      </c>
      <c r="N21" s="229" t="str">
        <f ca="1">IF(OR(M21='Tabla Impacto'!$C$11,M21='Tabla Impacto'!$D$11),"Leve",IF(OR(M21='Tabla Impacto'!$C$12,M21='Tabla Impacto'!$D$12),"Menor",IF(OR(M21='Tabla Impacto'!$C$13,M21='Tabla Impacto'!$D$13),"Moderado",IF(OR(M21='Tabla Impacto'!$C$14,M21='Tabla Impacto'!$D$14),"Mayor",IF(OR(M21='Tabla Impacto'!$C$15,M21='Tabla Impacto'!$D$15),"Catastrófico","")))))</f>
        <v>Mayor</v>
      </c>
      <c r="O21" s="221">
        <f ca="1">IF(N21="","",IF(N21="Leve",0.2,IF(N21="Menor",0.4,IF(N21="Moderado",0.6,IF(N21="Mayor",0.8,IF(N21="Catastrófico",1,))))))</f>
        <v>0.8</v>
      </c>
      <c r="P21" s="222" t="s">
        <v>77</v>
      </c>
      <c r="Q21" s="146">
        <v>1</v>
      </c>
      <c r="R21" s="114" t="s">
        <v>246</v>
      </c>
      <c r="S21" s="115" t="str">
        <f>IF(OR(T21="Preventivo",T21="Detectivo"),"Probabilidad",IF(T21="Correctivo","Impacto",""))</f>
        <v>Probabilidad</v>
      </c>
      <c r="T21" s="116" t="s">
        <v>13</v>
      </c>
      <c r="U21" s="116" t="s">
        <v>8</v>
      </c>
      <c r="V21" s="117" t="str">
        <f>IF(AND(T21="Preventivo",U21="Automático"),"50%",IF(AND(T21="Preventivo",U21="Manual"),"40%",IF(AND(T21="Detectivo",U21="Automático"),"40%",IF(AND(T21="Detectivo",U21="Manual"),"30%",IF(AND(T21="Correctivo",U21="Automático"),"35%",IF(AND(T21="Correctivo",U21="Manual"),"25%",""))))))</f>
        <v>40%</v>
      </c>
      <c r="W21" s="116" t="s">
        <v>19</v>
      </c>
      <c r="X21" s="116" t="s">
        <v>21</v>
      </c>
      <c r="Y21" s="116" t="s">
        <v>115</v>
      </c>
      <c r="Z21" s="118">
        <f>IFERROR(IF(S21="Probabilidad",(K21-(+K21*V21)),IF(S21="Impacto",K21,"")),"")</f>
        <v>0.48</v>
      </c>
      <c r="AA21" s="119" t="str">
        <f>IFERROR(IF(Z21="","",IF(Z21&lt;=0.2,"Muy Baja",IF(Z21&lt;=0.4,"Baja",IF(Z21&lt;=0.6,"Media",IF(Z21&lt;=0.8,"Alta","Muy Alta"))))),"")</f>
        <v>Media</v>
      </c>
      <c r="AB21" s="117">
        <f>+Z21</f>
        <v>0.48</v>
      </c>
      <c r="AC21" s="119" t="str">
        <f ca="1">IFERROR(IF(AD21="","",IF(AD21&lt;=0.2,"Leve",IF(AD21&lt;=0.4,"Menor",IF(AD21&lt;=0.6,"Moderado",IF(AD21&lt;=0.8,"Mayor","Catastrófico"))))),"")</f>
        <v>Mayor</v>
      </c>
      <c r="AD21" s="117">
        <f ca="1">IFERROR(IF(S21="Impacto",(O21-(+O21*V21)),IF(S21="Probabilidad",O21,"")),"")</f>
        <v>0.8</v>
      </c>
      <c r="AE21" s="120" t="str">
        <f ca="1">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Alto</v>
      </c>
      <c r="AF21" s="116" t="s">
        <v>130</v>
      </c>
      <c r="AG21" s="140" t="s">
        <v>248</v>
      </c>
      <c r="AH21" s="147" t="s">
        <v>210</v>
      </c>
      <c r="AI21" s="123">
        <v>44423</v>
      </c>
      <c r="AJ21" s="123">
        <v>44925</v>
      </c>
      <c r="AK21" s="157" t="s">
        <v>258</v>
      </c>
      <c r="AL21" s="148" t="s">
        <v>40</v>
      </c>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row>
    <row r="22" spans="1:70" ht="45.75" customHeight="1" x14ac:dyDescent="0.3">
      <c r="A22" s="223"/>
      <c r="B22" s="219"/>
      <c r="C22" s="219"/>
      <c r="D22" s="235"/>
      <c r="E22" s="235"/>
      <c r="F22" s="238"/>
      <c r="G22" s="238"/>
      <c r="H22" s="216"/>
      <c r="I22" s="228"/>
      <c r="J22" s="229"/>
      <c r="K22" s="221"/>
      <c r="L22" s="240"/>
      <c r="M22" s="221">
        <f ca="1">IF(NOT(ISERROR(MATCH(L22,_xlfn.ANCHORARRAY(#REF!),0))),#REF!&amp;"Por favor no seleccionar los criterios de impacto",L22)</f>
        <v>0</v>
      </c>
      <c r="N22" s="229"/>
      <c r="O22" s="221"/>
      <c r="P22" s="222"/>
      <c r="Q22" s="146">
        <v>2</v>
      </c>
      <c r="R22" s="114" t="s">
        <v>247</v>
      </c>
      <c r="S22" s="115" t="str">
        <f>IF(OR(T22="Preventivo",T22="Detectivo"),"Probabilidad",IF(T22="Correctivo","Impacto",""))</f>
        <v>Probabilidad</v>
      </c>
      <c r="T22" s="116" t="s">
        <v>13</v>
      </c>
      <c r="U22" s="116" t="s">
        <v>8</v>
      </c>
      <c r="V22" s="117" t="str">
        <f>IF(AND(T22="Preventivo",U22="Automático"),"50%",IF(AND(T22="Preventivo",U22="Manual"),"40%",IF(AND(T22="Detectivo",U22="Automático"),"40%",IF(AND(T22="Detectivo",U22="Manual"),"30%",IF(AND(T22="Correctivo",U22="Automático"),"35%",IF(AND(T22="Correctivo",U22="Manual"),"25%",""))))))</f>
        <v>40%</v>
      </c>
      <c r="W22" s="116" t="s">
        <v>18</v>
      </c>
      <c r="X22" s="116" t="s">
        <v>21</v>
      </c>
      <c r="Y22" s="116" t="s">
        <v>115</v>
      </c>
      <c r="Z22" s="118">
        <f>IFERROR(IF(S22="Probabilidad",(K22-(+K22*V22)),IF(S22="Impacto",K22,"")),"")</f>
        <v>0</v>
      </c>
      <c r="AA22" s="119" t="str">
        <f>IFERROR(IF(Z22="","",IF(Z22&lt;=0.2,"Muy Baja",IF(Z22&lt;=0.4,"Baja",IF(Z22&lt;=0.6,"Media",IF(Z22&lt;=0.8,"Alta","Muy Alta"))))),"")</f>
        <v>Muy Baja</v>
      </c>
      <c r="AB22" s="117">
        <f>+Z22</f>
        <v>0</v>
      </c>
      <c r="AC22" s="119" t="str">
        <f>IFERROR(IF(AD22="","",IF(AD22&lt;=0.2,"Leve",IF(AD22&lt;=0.4,"Menor",IF(AD22&lt;=0.6,"Moderado",IF(AD22&lt;=0.8,"Mayor","Catastrófico"))))),"")</f>
        <v>Leve</v>
      </c>
      <c r="AD22" s="117">
        <f>IFERROR(IF(S22="Impacto",(O22-(+O22*V22)),IF(S22="Probabilidad",O22,"")),"")</f>
        <v>0</v>
      </c>
      <c r="AE22" s="120" t="str">
        <f>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Bajo</v>
      </c>
      <c r="AF22" s="116" t="s">
        <v>130</v>
      </c>
      <c r="AG22" s="147" t="s">
        <v>263</v>
      </c>
      <c r="AH22" s="147" t="s">
        <v>221</v>
      </c>
      <c r="AI22" s="123">
        <v>44423</v>
      </c>
      <c r="AJ22" s="123">
        <v>44925</v>
      </c>
      <c r="AK22" s="155" t="s">
        <v>264</v>
      </c>
      <c r="AL22" s="156" t="s">
        <v>39</v>
      </c>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row>
    <row r="23" spans="1:70" ht="30" customHeight="1" x14ac:dyDescent="0.3">
      <c r="A23" s="223"/>
      <c r="B23" s="219"/>
      <c r="C23" s="219"/>
      <c r="D23" s="235"/>
      <c r="E23" s="235"/>
      <c r="F23" s="238"/>
      <c r="G23" s="238"/>
      <c r="H23" s="216"/>
      <c r="I23" s="228"/>
      <c r="J23" s="229"/>
      <c r="K23" s="221"/>
      <c r="L23" s="240"/>
      <c r="M23" s="221">
        <f ca="1">IF(NOT(ISERROR(MATCH(L23,_xlfn.ANCHORARRAY(#REF!),0))),#REF!&amp;"Por favor no seleccionar los criterios de impacto",L23)</f>
        <v>0</v>
      </c>
      <c r="N23" s="229"/>
      <c r="O23" s="221"/>
      <c r="P23" s="222"/>
      <c r="Q23" s="146">
        <v>3</v>
      </c>
      <c r="R23" s="126"/>
      <c r="S23" s="115"/>
      <c r="T23" s="116"/>
      <c r="U23" s="116"/>
      <c r="V23" s="117"/>
      <c r="W23" s="116"/>
      <c r="X23" s="116"/>
      <c r="Y23" s="116"/>
      <c r="Z23" s="118" t="str">
        <f>IFERROR(IF(AND(S22="Probabilidad",S23="Probabilidad"),(AB22-(+AB22*V23)),IF(AND(S22="Impacto",S23="Probabilidad"),(AB21-(+AB21*V23)),IF(S23="Impacto",AB22,""))),"")</f>
        <v/>
      </c>
      <c r="AA23" s="119" t="str">
        <f t="shared" ref="AA23:AA26" si="35">IFERROR(IF(Z23="","",IF(Z23&lt;=0.2,"Muy Baja",IF(Z23&lt;=0.4,"Baja",IF(Z23&lt;=0.6,"Media",IF(Z23&lt;=0.8,"Alta","Muy Alta"))))),"")</f>
        <v/>
      </c>
      <c r="AB23" s="117"/>
      <c r="AC23" s="119"/>
      <c r="AD23" s="117"/>
      <c r="AE23" s="120"/>
      <c r="AF23" s="116"/>
      <c r="AG23" s="157" t="s">
        <v>259</v>
      </c>
      <c r="AH23" s="157" t="s">
        <v>250</v>
      </c>
      <c r="AI23" s="123">
        <v>44423</v>
      </c>
      <c r="AJ23" s="123">
        <v>44925</v>
      </c>
      <c r="AK23" s="147" t="s">
        <v>267</v>
      </c>
      <c r="AL23" s="158" t="s">
        <v>40</v>
      </c>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row>
    <row r="24" spans="1:70" ht="30" customHeight="1" x14ac:dyDescent="0.3">
      <c r="A24" s="223"/>
      <c r="B24" s="219"/>
      <c r="C24" s="219"/>
      <c r="D24" s="235"/>
      <c r="E24" s="235"/>
      <c r="F24" s="238"/>
      <c r="G24" s="238"/>
      <c r="H24" s="216"/>
      <c r="I24" s="228"/>
      <c r="J24" s="229"/>
      <c r="K24" s="221"/>
      <c r="L24" s="240"/>
      <c r="M24" s="221">
        <f ca="1">IF(NOT(ISERROR(MATCH(L24,_xlfn.ANCHORARRAY(#REF!),0))),#REF!&amp;"Por favor no seleccionar los criterios de impacto",L24)</f>
        <v>0</v>
      </c>
      <c r="N24" s="229"/>
      <c r="O24" s="221"/>
      <c r="P24" s="222"/>
      <c r="Q24" s="146">
        <v>4</v>
      </c>
      <c r="R24" s="114"/>
      <c r="S24" s="115"/>
      <c r="T24" s="116"/>
      <c r="U24" s="116"/>
      <c r="V24" s="117"/>
      <c r="W24" s="116"/>
      <c r="X24" s="116"/>
      <c r="Y24" s="116"/>
      <c r="Z24" s="118" t="str">
        <f t="shared" ref="Z24:Z26" si="36">IFERROR(IF(AND(S23="Probabilidad",S24="Probabilidad"),(AB23-(+AB23*V24)),IF(AND(S23="Impacto",S24="Probabilidad"),(AB22-(+AB22*V24)),IF(S24="Impacto",AB23,""))),"")</f>
        <v/>
      </c>
      <c r="AA24" s="119" t="str">
        <f t="shared" si="35"/>
        <v/>
      </c>
      <c r="AB24" s="117"/>
      <c r="AC24" s="119"/>
      <c r="AD24" s="117"/>
      <c r="AE24" s="120"/>
      <c r="AF24" s="116"/>
      <c r="AG24" s="157" t="s">
        <v>262</v>
      </c>
      <c r="AH24" s="157" t="s">
        <v>260</v>
      </c>
      <c r="AI24" s="123">
        <v>44423</v>
      </c>
      <c r="AJ24" s="123">
        <v>44925</v>
      </c>
      <c r="AK24" s="147" t="s">
        <v>265</v>
      </c>
      <c r="AL24" s="158" t="s">
        <v>39</v>
      </c>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row>
    <row r="25" spans="1:70" ht="30" customHeight="1" x14ac:dyDescent="0.3">
      <c r="A25" s="223"/>
      <c r="B25" s="219"/>
      <c r="C25" s="219"/>
      <c r="D25" s="235"/>
      <c r="E25" s="235"/>
      <c r="F25" s="238"/>
      <c r="G25" s="238"/>
      <c r="H25" s="216"/>
      <c r="I25" s="228"/>
      <c r="J25" s="229"/>
      <c r="K25" s="221"/>
      <c r="L25" s="240"/>
      <c r="M25" s="221">
        <f ca="1">IF(NOT(ISERROR(MATCH(L25,_xlfn.ANCHORARRAY(#REF!),0))),#REF!&amp;"Por favor no seleccionar los criterios de impacto",L25)</f>
        <v>0</v>
      </c>
      <c r="N25" s="229"/>
      <c r="O25" s="221"/>
      <c r="P25" s="222"/>
      <c r="Q25" s="146">
        <v>5</v>
      </c>
      <c r="R25" s="114"/>
      <c r="S25" s="115" t="str">
        <f t="shared" ref="S25:S26" si="37">IF(OR(T25="Preventivo",T25="Detectivo"),"Probabilidad",IF(T25="Correctivo","Impacto",""))</f>
        <v/>
      </c>
      <c r="T25" s="116"/>
      <c r="U25" s="116"/>
      <c r="V25" s="117" t="str">
        <f t="shared" ref="V25:V26" si="38">IF(AND(T25="Preventivo",U25="Automático"),"50%",IF(AND(T25="Preventivo",U25="Manual"),"40%",IF(AND(T25="Detectivo",U25="Automático"),"40%",IF(AND(T25="Detectivo",U25="Manual"),"30%",IF(AND(T25="Correctivo",U25="Automático"),"35%",IF(AND(T25="Correctivo",U25="Manual"),"25%",""))))))</f>
        <v/>
      </c>
      <c r="W25" s="116"/>
      <c r="X25" s="116"/>
      <c r="Y25" s="116"/>
      <c r="Z25" s="118" t="str">
        <f t="shared" si="36"/>
        <v/>
      </c>
      <c r="AA25" s="119" t="str">
        <f t="shared" si="35"/>
        <v/>
      </c>
      <c r="AB25" s="117" t="str">
        <f t="shared" ref="AB25:AB26" si="39">+Z25</f>
        <v/>
      </c>
      <c r="AC25" s="119" t="str">
        <f t="shared" ref="AC25:AC26" si="40">IFERROR(IF(AD25="","",IF(AD25&lt;=0.2,"Leve",IF(AD25&lt;=0.4,"Menor",IF(AD25&lt;=0.6,"Moderado",IF(AD25&lt;=0.8,"Mayor","Catastrófico"))))),"")</f>
        <v/>
      </c>
      <c r="AD25" s="117" t="str">
        <f t="shared" ref="AD25:AD26" si="41">IFERROR(IF(AND(S24="Impacto",S25="Impacto"),(AD24-(+AD24*V25)),IF(AND(S24="Probabilidad",S25="Impacto"),(AD23-(+AD23*V25)),IF(S25="Probabilidad",AD24,""))),"")</f>
        <v/>
      </c>
      <c r="AE25" s="120" t="str">
        <f t="shared" ref="AE25:AE26" si="42">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
      </c>
      <c r="AF25" s="116"/>
      <c r="AG25" s="157" t="s">
        <v>261</v>
      </c>
      <c r="AH25" s="157" t="s">
        <v>221</v>
      </c>
      <c r="AI25" s="123">
        <v>44423</v>
      </c>
      <c r="AJ25" s="123">
        <v>44925</v>
      </c>
      <c r="AK25" s="147" t="s">
        <v>266</v>
      </c>
      <c r="AL25" s="158" t="s">
        <v>40</v>
      </c>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1:70" ht="30" customHeight="1" x14ac:dyDescent="0.3">
      <c r="A26" s="223"/>
      <c r="B26" s="220"/>
      <c r="C26" s="220"/>
      <c r="D26" s="236"/>
      <c r="E26" s="236"/>
      <c r="F26" s="239"/>
      <c r="G26" s="239"/>
      <c r="H26" s="217"/>
      <c r="I26" s="228"/>
      <c r="J26" s="229"/>
      <c r="K26" s="221"/>
      <c r="L26" s="240"/>
      <c r="M26" s="221">
        <f ca="1">IF(NOT(ISERROR(MATCH(L26,_xlfn.ANCHORARRAY(#REF!),0))),#REF!&amp;"Por favor no seleccionar los criterios de impacto",L26)</f>
        <v>0</v>
      </c>
      <c r="N26" s="229"/>
      <c r="O26" s="221"/>
      <c r="P26" s="222"/>
      <c r="Q26" s="146">
        <v>6</v>
      </c>
      <c r="R26" s="114"/>
      <c r="S26" s="115" t="str">
        <f t="shared" si="37"/>
        <v/>
      </c>
      <c r="T26" s="116"/>
      <c r="U26" s="116"/>
      <c r="V26" s="117" t="str">
        <f t="shared" si="38"/>
        <v/>
      </c>
      <c r="W26" s="116"/>
      <c r="X26" s="116"/>
      <c r="Y26" s="116"/>
      <c r="Z26" s="118" t="str">
        <f t="shared" si="36"/>
        <v/>
      </c>
      <c r="AA26" s="119" t="str">
        <f t="shared" si="35"/>
        <v/>
      </c>
      <c r="AB26" s="117" t="str">
        <f t="shared" si="39"/>
        <v/>
      </c>
      <c r="AC26" s="119" t="str">
        <f t="shared" si="40"/>
        <v/>
      </c>
      <c r="AD26" s="117" t="str">
        <f t="shared" si="41"/>
        <v/>
      </c>
      <c r="AE26" s="120" t="str">
        <f t="shared" si="42"/>
        <v/>
      </c>
      <c r="AF26" s="116"/>
      <c r="AG26" s="147"/>
      <c r="AH26" s="148"/>
      <c r="AI26" s="123"/>
      <c r="AJ26" s="123"/>
      <c r="AK26" s="147"/>
      <c r="AL26" s="148"/>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1:70" s="125" customFormat="1" ht="60" customHeight="1" x14ac:dyDescent="0.25">
      <c r="A27" s="223">
        <v>1</v>
      </c>
      <c r="B27" s="218"/>
      <c r="C27" s="218"/>
      <c r="D27" s="234"/>
      <c r="E27" s="234"/>
      <c r="F27" s="237"/>
      <c r="G27" s="237"/>
      <c r="H27" s="215"/>
      <c r="I27" s="228"/>
      <c r="J27" s="229" t="str">
        <f>IF(I27&lt;=0,"",IF(I27&lt;=2,"Muy Baja",IF(I27&lt;=24,"Baja",IF(I27&lt;=500,"Media",IF(I27&lt;=5000,"Alta","Muy Alta")))))</f>
        <v/>
      </c>
      <c r="K27" s="221" t="str">
        <f>IF(J27="","",IF(J27="Muy Baja",0.2,IF(J27="Baja",0.4,IF(J27="Media",0.6,IF(J27="Alta",0.8,IF(J27="Muy Alta",1,))))))</f>
        <v/>
      </c>
      <c r="L27" s="240"/>
      <c r="M27" s="221"/>
      <c r="N27" s="229"/>
      <c r="O27" s="221"/>
      <c r="P27" s="222"/>
      <c r="Q27" s="146"/>
      <c r="R27" s="114"/>
      <c r="S27" s="115"/>
      <c r="T27" s="116"/>
      <c r="U27" s="116"/>
      <c r="V27" s="117"/>
      <c r="W27" s="116"/>
      <c r="X27" s="116"/>
      <c r="Y27" s="116"/>
      <c r="Z27" s="118"/>
      <c r="AA27" s="119"/>
      <c r="AB27" s="117"/>
      <c r="AC27" s="119"/>
      <c r="AD27" s="117"/>
      <c r="AE27" s="120"/>
      <c r="AF27" s="116"/>
      <c r="AG27" s="140"/>
      <c r="AH27" s="152"/>
      <c r="AI27" s="123"/>
      <c r="AJ27" s="123"/>
      <c r="AK27" s="147"/>
      <c r="AL27" s="148"/>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row>
    <row r="28" spans="1:70" ht="30" customHeight="1" x14ac:dyDescent="0.3">
      <c r="A28" s="223"/>
      <c r="B28" s="219"/>
      <c r="C28" s="219"/>
      <c r="D28" s="235"/>
      <c r="E28" s="235"/>
      <c r="F28" s="238"/>
      <c r="G28" s="238"/>
      <c r="H28" s="216"/>
      <c r="I28" s="228"/>
      <c r="J28" s="229"/>
      <c r="K28" s="221"/>
      <c r="L28" s="240"/>
      <c r="M28" s="221"/>
      <c r="N28" s="229"/>
      <c r="O28" s="221"/>
      <c r="P28" s="222"/>
      <c r="Q28" s="146"/>
      <c r="R28" s="114"/>
      <c r="S28" s="115"/>
      <c r="T28" s="116"/>
      <c r="U28" s="116"/>
      <c r="V28" s="117"/>
      <c r="W28" s="116"/>
      <c r="X28" s="116"/>
      <c r="Y28" s="116"/>
      <c r="Z28" s="118"/>
      <c r="AA28" s="119"/>
      <c r="AB28" s="117"/>
      <c r="AC28" s="119"/>
      <c r="AD28" s="117"/>
      <c r="AE28" s="120"/>
      <c r="AF28" s="116"/>
      <c r="AG28" s="114"/>
      <c r="AH28" s="152"/>
      <c r="AI28" s="123"/>
      <c r="AJ28" s="123"/>
      <c r="AK28" s="147"/>
      <c r="AL28" s="148"/>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row>
    <row r="29" spans="1:70" ht="30" customHeight="1" x14ac:dyDescent="0.3">
      <c r="A29" s="223"/>
      <c r="B29" s="219"/>
      <c r="C29" s="219"/>
      <c r="D29" s="235"/>
      <c r="E29" s="235"/>
      <c r="F29" s="238"/>
      <c r="G29" s="238"/>
      <c r="H29" s="216"/>
      <c r="I29" s="228"/>
      <c r="J29" s="229"/>
      <c r="K29" s="221"/>
      <c r="L29" s="240"/>
      <c r="M29" s="221"/>
      <c r="N29" s="229"/>
      <c r="O29" s="221"/>
      <c r="P29" s="222"/>
      <c r="Q29" s="146"/>
      <c r="R29" s="126"/>
      <c r="S29" s="115"/>
      <c r="T29" s="116"/>
      <c r="U29" s="116"/>
      <c r="V29" s="117"/>
      <c r="W29" s="116"/>
      <c r="X29" s="116"/>
      <c r="Y29" s="116"/>
      <c r="Z29" s="118"/>
      <c r="AA29" s="119"/>
      <c r="AB29" s="117"/>
      <c r="AC29" s="119"/>
      <c r="AD29" s="117"/>
      <c r="AE29" s="120"/>
      <c r="AF29" s="116"/>
      <c r="AG29" s="147"/>
      <c r="AH29" s="147"/>
      <c r="AI29" s="123"/>
      <c r="AJ29" s="123"/>
      <c r="AK29" s="147"/>
      <c r="AL29" s="148"/>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row>
    <row r="30" spans="1:70" ht="30" customHeight="1" x14ac:dyDescent="0.3">
      <c r="A30" s="223"/>
      <c r="B30" s="219"/>
      <c r="C30" s="219"/>
      <c r="D30" s="235"/>
      <c r="E30" s="235"/>
      <c r="F30" s="238"/>
      <c r="G30" s="238"/>
      <c r="H30" s="216"/>
      <c r="I30" s="228"/>
      <c r="J30" s="229"/>
      <c r="K30" s="221"/>
      <c r="L30" s="240"/>
      <c r="M30" s="221"/>
      <c r="N30" s="229"/>
      <c r="O30" s="221"/>
      <c r="P30" s="222"/>
      <c r="Q30" s="146"/>
      <c r="R30" s="114"/>
      <c r="S30" s="115"/>
      <c r="T30" s="116"/>
      <c r="U30" s="116"/>
      <c r="V30" s="117"/>
      <c r="W30" s="116"/>
      <c r="X30" s="116"/>
      <c r="Y30" s="116"/>
      <c r="Z30" s="118"/>
      <c r="AA30" s="119"/>
      <c r="AB30" s="117"/>
      <c r="AC30" s="119"/>
      <c r="AD30" s="117"/>
      <c r="AE30" s="120"/>
      <c r="AF30" s="116"/>
      <c r="AG30" s="147"/>
      <c r="AH30" s="148"/>
      <c r="AI30" s="123"/>
      <c r="AJ30" s="123"/>
      <c r="AK30" s="147"/>
      <c r="AL30" s="148"/>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row>
    <row r="31" spans="1:70" ht="30" customHeight="1" x14ac:dyDescent="0.3">
      <c r="A31" s="223"/>
      <c r="B31" s="219"/>
      <c r="C31" s="219"/>
      <c r="D31" s="235"/>
      <c r="E31" s="235"/>
      <c r="F31" s="238"/>
      <c r="G31" s="238"/>
      <c r="H31" s="216"/>
      <c r="I31" s="228"/>
      <c r="J31" s="229"/>
      <c r="K31" s="221"/>
      <c r="L31" s="240"/>
      <c r="M31" s="221"/>
      <c r="N31" s="229"/>
      <c r="O31" s="221"/>
      <c r="P31" s="222"/>
      <c r="Q31" s="146"/>
      <c r="R31" s="114"/>
      <c r="S31" s="115"/>
      <c r="T31" s="116"/>
      <c r="U31" s="116"/>
      <c r="V31" s="117"/>
      <c r="W31" s="116"/>
      <c r="X31" s="116"/>
      <c r="Y31" s="116"/>
      <c r="Z31" s="118"/>
      <c r="AA31" s="119"/>
      <c r="AB31" s="117"/>
      <c r="AC31" s="119"/>
      <c r="AD31" s="117"/>
      <c r="AE31" s="120"/>
      <c r="AF31" s="116"/>
      <c r="AG31" s="147"/>
      <c r="AH31" s="148"/>
      <c r="AI31" s="123"/>
      <c r="AJ31" s="123"/>
      <c r="AK31" s="147"/>
      <c r="AL31" s="148"/>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0" ht="30" customHeight="1" x14ac:dyDescent="0.3">
      <c r="A32" s="223"/>
      <c r="B32" s="220"/>
      <c r="C32" s="220"/>
      <c r="D32" s="236"/>
      <c r="E32" s="236"/>
      <c r="F32" s="239"/>
      <c r="G32" s="239"/>
      <c r="H32" s="217"/>
      <c r="I32" s="228"/>
      <c r="J32" s="229"/>
      <c r="K32" s="221"/>
      <c r="L32" s="240"/>
      <c r="M32" s="221"/>
      <c r="N32" s="229"/>
      <c r="O32" s="221"/>
      <c r="P32" s="222"/>
      <c r="Q32" s="146"/>
      <c r="R32" s="114"/>
      <c r="S32" s="115"/>
      <c r="T32" s="116"/>
      <c r="U32" s="116"/>
      <c r="V32" s="117"/>
      <c r="W32" s="116"/>
      <c r="X32" s="116"/>
      <c r="Y32" s="116"/>
      <c r="Z32" s="118"/>
      <c r="AA32" s="119"/>
      <c r="AB32" s="117"/>
      <c r="AC32" s="119"/>
      <c r="AD32" s="117"/>
      <c r="AE32" s="120"/>
      <c r="AF32" s="116"/>
      <c r="AG32" s="147"/>
      <c r="AH32" s="148"/>
      <c r="AI32" s="123"/>
      <c r="AJ32" s="123"/>
      <c r="AK32" s="147"/>
      <c r="AL32" s="148"/>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1:70" s="125" customFormat="1" ht="30" customHeight="1" x14ac:dyDescent="0.25">
      <c r="A33" s="223">
        <v>1</v>
      </c>
      <c r="B33" s="218"/>
      <c r="C33" s="218"/>
      <c r="D33" s="230"/>
      <c r="E33" s="212"/>
      <c r="F33" s="233"/>
      <c r="G33" s="226"/>
      <c r="H33" s="215"/>
      <c r="I33" s="228"/>
      <c r="J33" s="229" t="str">
        <f>IF(I33&lt;=0,"",IF(I33&lt;=2,"Muy Baja",IF(I33&lt;=24,"Baja",IF(I33&lt;=500,"Media",IF(I33&lt;=5000,"Alta","Muy Alta")))))</f>
        <v/>
      </c>
      <c r="K33" s="221" t="str">
        <f>IF(J33="","",IF(J33="Muy Baja",0.2,IF(J33="Baja",0.4,IF(J33="Media",0.6,IF(J33="Alta",0.8,IF(J33="Muy Alta",1,))))))</f>
        <v/>
      </c>
      <c r="L33" s="240"/>
      <c r="M33" s="221"/>
      <c r="N33" s="229"/>
      <c r="O33" s="221"/>
      <c r="P33" s="222"/>
      <c r="Q33" s="146">
        <v>1</v>
      </c>
      <c r="R33" s="114"/>
      <c r="S33" s="115"/>
      <c r="T33" s="116"/>
      <c r="U33" s="116"/>
      <c r="V33" s="117"/>
      <c r="W33" s="116"/>
      <c r="X33" s="116"/>
      <c r="Y33" s="116"/>
      <c r="Z33" s="118" t="str">
        <f>IFERROR(IF(S33="Probabilidad",(K33-(+K33*V33)),IF(S33="Impacto",K33,"")),"")</f>
        <v/>
      </c>
      <c r="AA33" s="119" t="str">
        <f>IFERROR(IF(Z33="","",IF(Z33&lt;=0.2,"Muy Baja",IF(Z33&lt;=0.4,"Baja",IF(Z33&lt;=0.6,"Media",IF(Z33&lt;=0.8,"Alta","Muy Alta"))))),"")</f>
        <v/>
      </c>
      <c r="AB33" s="117" t="str">
        <f>+Z33</f>
        <v/>
      </c>
      <c r="AC33" s="119" t="str">
        <f>IFERROR(IF(AD33="","",IF(AD33&lt;=0.2,"Leve",IF(AD33&lt;=0.4,"Menor",IF(AD33&lt;=0.6,"Moderado",IF(AD33&lt;=0.8,"Mayor","Catastrófico"))))),"")</f>
        <v/>
      </c>
      <c r="AD33" s="117" t="str">
        <f>IFERROR(IF(S33="Impacto",(O33-(+O33*V33)),IF(S33="Probabilidad",O33,"")),"")</f>
        <v/>
      </c>
      <c r="AE33" s="120" t="str">
        <f>IFERROR(IF(OR(AND(AA33="Muy Baja",AC33="Leve"),AND(AA33="Muy Baja",AC33="Menor"),AND(AA33="Baja",AC33="Leve")),"Bajo",IF(OR(AND(AA33="Muy baja",AC33="Moderado"),AND(AA33="Baja",AC33="Menor"),AND(AA33="Baja",AC33="Moderado"),AND(AA33="Media",AC33="Leve"),AND(AA33="Media",AC33="Menor"),AND(AA33="Media",AC33="Moderado"),AND(AA33="Alta",AC33="Leve"),AND(AA33="Alta",AC33="Menor")),"Moderado",IF(OR(AND(AA33="Muy Baja",AC33="Mayor"),AND(AA33="Baja",AC33="Mayor"),AND(AA33="Media",AC33="Mayor"),AND(AA33="Alta",AC33="Moderado"),AND(AA33="Alta",AC33="Mayor"),AND(AA33="Muy Alta",AC33="Leve"),AND(AA33="Muy Alta",AC33="Menor"),AND(AA33="Muy Alta",AC33="Moderado"),AND(AA33="Muy Alta",AC33="Mayor")),"Alto",IF(OR(AND(AA33="Muy Baja",AC33="Catastrófico"),AND(AA33="Baja",AC33="Catastrófico"),AND(AA33="Media",AC33="Catastrófico"),AND(AA33="Alta",AC33="Catastrófico"),AND(AA33="Muy Alta",AC33="Catastrófico")),"Extremo","")))),"")</f>
        <v/>
      </c>
      <c r="AF33" s="116"/>
      <c r="AG33" s="140"/>
      <c r="AH33" s="147"/>
      <c r="AI33" s="123"/>
      <c r="AJ33" s="123"/>
      <c r="AK33" s="147"/>
      <c r="AL33" s="148"/>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row>
    <row r="34" spans="1:70" ht="30" customHeight="1" x14ac:dyDescent="0.3">
      <c r="A34" s="223"/>
      <c r="B34" s="219"/>
      <c r="C34" s="219"/>
      <c r="D34" s="231"/>
      <c r="E34" s="213"/>
      <c r="F34" s="233"/>
      <c r="G34" s="226"/>
      <c r="H34" s="216"/>
      <c r="I34" s="228"/>
      <c r="J34" s="229"/>
      <c r="K34" s="221"/>
      <c r="L34" s="240"/>
      <c r="M34" s="221"/>
      <c r="N34" s="229"/>
      <c r="O34" s="221"/>
      <c r="P34" s="222"/>
      <c r="Q34" s="146">
        <v>2</v>
      </c>
      <c r="R34" s="114"/>
      <c r="S34" s="115"/>
      <c r="T34" s="116"/>
      <c r="U34" s="116"/>
      <c r="V34" s="117"/>
      <c r="W34" s="116"/>
      <c r="X34" s="116"/>
      <c r="Y34" s="116"/>
      <c r="Z34" s="118" t="str">
        <f>IFERROR(IF(AND(S33="Probabilidad",S34="Probabilidad"),(AB33-(+AB33*V34)),IF(S34="Probabilidad",(K33-(+K33*V34)),IF(S34="Impacto",AB33,""))),"")</f>
        <v/>
      </c>
      <c r="AA34" s="119" t="str">
        <f t="shared" ref="AA34:AA38" si="43">IFERROR(IF(Z34="","",IF(Z34&lt;=0.2,"Muy Baja",IF(Z34&lt;=0.4,"Baja",IF(Z34&lt;=0.6,"Media",IF(Z34&lt;=0.8,"Alta","Muy Alta"))))),"")</f>
        <v/>
      </c>
      <c r="AB34" s="117" t="str">
        <f t="shared" ref="AB34:AB38" si="44">+Z34</f>
        <v/>
      </c>
      <c r="AC34" s="119" t="str">
        <f t="shared" ref="AC34:AC38" si="45">IFERROR(IF(AD34="","",IF(AD34&lt;=0.2,"Leve",IF(AD34&lt;=0.4,"Menor",IF(AD34&lt;=0.6,"Moderado",IF(AD34&lt;=0.8,"Mayor","Catastrófico"))))),"")</f>
        <v/>
      </c>
      <c r="AD34" s="117" t="str">
        <f>IFERROR(IF(AND(S33="Impacto",S34="Impacto"),(AD33-(+AD33*V34)),IF(S34="Impacto",($O$9-(+$O$9*V34)),IF(S34="Probabilidad",AD33,""))),"")</f>
        <v/>
      </c>
      <c r="AE34" s="120" t="str">
        <f t="shared" ref="AE34:AE35" si="46">IFERROR(IF(OR(AND(AA34="Muy Baja",AC34="Leve"),AND(AA34="Muy Baja",AC34="Menor"),AND(AA34="Baja",AC34="Leve")),"Bajo",IF(OR(AND(AA34="Muy baja",AC34="Moderado"),AND(AA34="Baja",AC34="Menor"),AND(AA34="Baja",AC34="Moderado"),AND(AA34="Media",AC34="Leve"),AND(AA34="Media",AC34="Menor"),AND(AA34="Media",AC34="Moderado"),AND(AA34="Alta",AC34="Leve"),AND(AA34="Alta",AC34="Menor")),"Moderado",IF(OR(AND(AA34="Muy Baja",AC34="Mayor"),AND(AA34="Baja",AC34="Mayor"),AND(AA34="Media",AC34="Mayor"),AND(AA34="Alta",AC34="Moderado"),AND(AA34="Alta",AC34="Mayor"),AND(AA34="Muy Alta",AC34="Leve"),AND(AA34="Muy Alta",AC34="Menor"),AND(AA34="Muy Alta",AC34="Moderado"),AND(AA34="Muy Alta",AC34="Mayor")),"Alto",IF(OR(AND(AA34="Muy Baja",AC34="Catastrófico"),AND(AA34="Baja",AC34="Catastrófico"),AND(AA34="Media",AC34="Catastrófico"),AND(AA34="Alta",AC34="Catastrófico"),AND(AA34="Muy Alta",AC34="Catastrófico")),"Extremo","")))),"")</f>
        <v/>
      </c>
      <c r="AF34" s="116"/>
      <c r="AG34" s="147"/>
      <c r="AH34" s="147"/>
      <c r="AI34" s="123"/>
      <c r="AJ34" s="123"/>
      <c r="AK34" s="147"/>
      <c r="AL34" s="148"/>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row>
    <row r="35" spans="1:70" ht="30" customHeight="1" x14ac:dyDescent="0.3">
      <c r="A35" s="223"/>
      <c r="B35" s="219"/>
      <c r="C35" s="219"/>
      <c r="D35" s="231"/>
      <c r="E35" s="213"/>
      <c r="F35" s="233"/>
      <c r="G35" s="226"/>
      <c r="H35" s="216"/>
      <c r="I35" s="228"/>
      <c r="J35" s="229"/>
      <c r="K35" s="221"/>
      <c r="L35" s="240"/>
      <c r="M35" s="221"/>
      <c r="N35" s="229"/>
      <c r="O35" s="221"/>
      <c r="P35" s="222"/>
      <c r="Q35" s="146">
        <v>3</v>
      </c>
      <c r="R35" s="126"/>
      <c r="S35" s="115"/>
      <c r="T35" s="116"/>
      <c r="U35" s="116"/>
      <c r="V35" s="117"/>
      <c r="W35" s="116"/>
      <c r="X35" s="116"/>
      <c r="Y35" s="116"/>
      <c r="Z35" s="118" t="str">
        <f>IFERROR(IF(AND(S34="Probabilidad",S35="Probabilidad"),(AB34-(+AB34*V35)),IF(AND(S34="Impacto",S35="Probabilidad"),(AB33-(+AB33*V35)),IF(S35="Impacto",AB34,""))),"")</f>
        <v/>
      </c>
      <c r="AA35" s="119" t="str">
        <f t="shared" si="43"/>
        <v/>
      </c>
      <c r="AB35" s="117" t="str">
        <f t="shared" si="44"/>
        <v/>
      </c>
      <c r="AC35" s="119" t="str">
        <f t="shared" si="45"/>
        <v/>
      </c>
      <c r="AD35" s="117" t="str">
        <f>IFERROR(IF(AND(S34="Impacto",S35="Impacto"),(AD34-(+AD34*V35)),IF(AND(S34="Probabilidad",S35="Impacto"),(AD33-(+AD33*V35)),IF(S35="Probabilidad",AD34,""))),"")</f>
        <v/>
      </c>
      <c r="AE35" s="120" t="str">
        <f t="shared" si="46"/>
        <v/>
      </c>
      <c r="AF35" s="116"/>
      <c r="AG35" s="147"/>
      <c r="AH35" s="147"/>
      <c r="AI35" s="123"/>
      <c r="AJ35" s="123"/>
      <c r="AK35" s="147"/>
      <c r="AL35" s="148"/>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row>
    <row r="36" spans="1:70" ht="30" customHeight="1" x14ac:dyDescent="0.3">
      <c r="A36" s="223"/>
      <c r="B36" s="219"/>
      <c r="C36" s="219"/>
      <c r="D36" s="231"/>
      <c r="E36" s="213"/>
      <c r="F36" s="233"/>
      <c r="G36" s="226"/>
      <c r="H36" s="216"/>
      <c r="I36" s="228"/>
      <c r="J36" s="229"/>
      <c r="K36" s="221"/>
      <c r="L36" s="240"/>
      <c r="M36" s="221"/>
      <c r="N36" s="229"/>
      <c r="O36" s="221"/>
      <c r="P36" s="222"/>
      <c r="Q36" s="146">
        <v>4</v>
      </c>
      <c r="R36" s="114"/>
      <c r="S36" s="115"/>
      <c r="T36" s="116"/>
      <c r="U36" s="116"/>
      <c r="V36" s="117"/>
      <c r="W36" s="116"/>
      <c r="X36" s="116"/>
      <c r="Y36" s="116"/>
      <c r="Z36" s="118" t="str">
        <f t="shared" ref="Z36:Z38" si="47">IFERROR(IF(AND(S35="Probabilidad",S36="Probabilidad"),(AB35-(+AB35*V36)),IF(AND(S35="Impacto",S36="Probabilidad"),(AB34-(+AB34*V36)),IF(S36="Impacto",AB35,""))),"")</f>
        <v/>
      </c>
      <c r="AA36" s="119" t="str">
        <f t="shared" si="43"/>
        <v/>
      </c>
      <c r="AB36" s="117" t="str">
        <f t="shared" si="44"/>
        <v/>
      </c>
      <c r="AC36" s="119" t="str">
        <f t="shared" si="45"/>
        <v/>
      </c>
      <c r="AD36" s="117" t="str">
        <f t="shared" ref="AD36:AD38" si="48">IFERROR(IF(AND(S35="Impacto",S36="Impacto"),(AD35-(+AD35*V36)),IF(AND(S35="Probabilidad",S36="Impacto"),(AD34-(+AD34*V36)),IF(S36="Probabilidad",AD35,""))),"")</f>
        <v/>
      </c>
      <c r="AE36" s="120" t="str">
        <f>IFERROR(IF(OR(AND(AA36="Muy Baja",AC36="Leve"),AND(AA36="Muy Baja",AC36="Menor"),AND(AA36="Baja",AC36="Leve")),"Bajo",IF(OR(AND(AA36="Muy baja",AC36="Moderado"),AND(AA36="Baja",AC36="Menor"),AND(AA36="Baja",AC36="Moderado"),AND(AA36="Media",AC36="Leve"),AND(AA36="Media",AC36="Menor"),AND(AA36="Media",AC36="Moderado"),AND(AA36="Alta",AC36="Leve"),AND(AA36="Alta",AC36="Menor")),"Moderado",IF(OR(AND(AA36="Muy Baja",AC36="Mayor"),AND(AA36="Baja",AC36="Mayor"),AND(AA36="Media",AC36="Mayor"),AND(AA36="Alta",AC36="Moderado"),AND(AA36="Alta",AC36="Mayor"),AND(AA36="Muy Alta",AC36="Leve"),AND(AA36="Muy Alta",AC36="Menor"),AND(AA36="Muy Alta",AC36="Moderado"),AND(AA36="Muy Alta",AC36="Mayor")),"Alto",IF(OR(AND(AA36="Muy Baja",AC36="Catastrófico"),AND(AA36="Baja",AC36="Catastrófico"),AND(AA36="Media",AC36="Catastrófico"),AND(AA36="Alta",AC36="Catastrófico"),AND(AA36="Muy Alta",AC36="Catastrófico")),"Extremo","")))),"")</f>
        <v/>
      </c>
      <c r="AF36" s="116"/>
      <c r="AG36" s="147"/>
      <c r="AH36" s="148"/>
      <c r="AI36" s="123"/>
      <c r="AJ36" s="123"/>
      <c r="AK36" s="147"/>
      <c r="AL36" s="148"/>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row>
    <row r="37" spans="1:70" ht="30" customHeight="1" x14ac:dyDescent="0.3">
      <c r="A37" s="223"/>
      <c r="B37" s="219"/>
      <c r="C37" s="219"/>
      <c r="D37" s="231"/>
      <c r="E37" s="213"/>
      <c r="F37" s="233"/>
      <c r="G37" s="226"/>
      <c r="H37" s="216"/>
      <c r="I37" s="228"/>
      <c r="J37" s="229"/>
      <c r="K37" s="221"/>
      <c r="L37" s="240"/>
      <c r="M37" s="221"/>
      <c r="N37" s="229"/>
      <c r="O37" s="221"/>
      <c r="P37" s="222"/>
      <c r="Q37" s="146">
        <v>5</v>
      </c>
      <c r="R37" s="114"/>
      <c r="S37" s="115" t="str">
        <f t="shared" ref="S37:S38" si="49">IF(OR(T37="Preventivo",T37="Detectivo"),"Probabilidad",IF(T37="Correctivo","Impacto",""))</f>
        <v/>
      </c>
      <c r="T37" s="116"/>
      <c r="U37" s="116"/>
      <c r="V37" s="117"/>
      <c r="W37" s="116"/>
      <c r="X37" s="116"/>
      <c r="Y37" s="116"/>
      <c r="Z37" s="118" t="str">
        <f t="shared" si="47"/>
        <v/>
      </c>
      <c r="AA37" s="119" t="str">
        <f t="shared" si="43"/>
        <v/>
      </c>
      <c r="AB37" s="117" t="str">
        <f t="shared" si="44"/>
        <v/>
      </c>
      <c r="AC37" s="119" t="str">
        <f t="shared" si="45"/>
        <v/>
      </c>
      <c r="AD37" s="117" t="str">
        <f t="shared" si="48"/>
        <v/>
      </c>
      <c r="AE37" s="120" t="str">
        <f t="shared" ref="AE37:AE38" si="50">IFERROR(IF(OR(AND(AA37="Muy Baja",AC37="Leve"),AND(AA37="Muy Baja",AC37="Menor"),AND(AA37="Baja",AC37="Leve")),"Bajo",IF(OR(AND(AA37="Muy baja",AC37="Moderado"),AND(AA37="Baja",AC37="Menor"),AND(AA37="Baja",AC37="Moderado"),AND(AA37="Media",AC37="Leve"),AND(AA37="Media",AC37="Menor"),AND(AA37="Media",AC37="Moderado"),AND(AA37="Alta",AC37="Leve"),AND(AA37="Alta",AC37="Menor")),"Moderado",IF(OR(AND(AA37="Muy Baja",AC37="Mayor"),AND(AA37="Baja",AC37="Mayor"),AND(AA37="Media",AC37="Mayor"),AND(AA37="Alta",AC37="Moderado"),AND(AA37="Alta",AC37="Mayor"),AND(AA37="Muy Alta",AC37="Leve"),AND(AA37="Muy Alta",AC37="Menor"),AND(AA37="Muy Alta",AC37="Moderado"),AND(AA37="Muy Alta",AC37="Mayor")),"Alto",IF(OR(AND(AA37="Muy Baja",AC37="Catastrófico"),AND(AA37="Baja",AC37="Catastrófico"),AND(AA37="Media",AC37="Catastrófico"),AND(AA37="Alta",AC37="Catastrófico"),AND(AA37="Muy Alta",AC37="Catastrófico")),"Extremo","")))),"")</f>
        <v/>
      </c>
      <c r="AF37" s="116"/>
      <c r="AG37" s="147"/>
      <c r="AH37" s="148"/>
      <c r="AI37" s="123"/>
      <c r="AJ37" s="123"/>
      <c r="AK37" s="147"/>
      <c r="AL37" s="148"/>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1:70" ht="30" customHeight="1" x14ac:dyDescent="0.3">
      <c r="A38" s="223"/>
      <c r="B38" s="220"/>
      <c r="C38" s="220"/>
      <c r="D38" s="232"/>
      <c r="E38" s="214"/>
      <c r="F38" s="233"/>
      <c r="G38" s="226"/>
      <c r="H38" s="217"/>
      <c r="I38" s="228"/>
      <c r="J38" s="229"/>
      <c r="K38" s="221"/>
      <c r="L38" s="240"/>
      <c r="M38" s="221"/>
      <c r="N38" s="229"/>
      <c r="O38" s="221"/>
      <c r="P38" s="222"/>
      <c r="Q38" s="146">
        <v>6</v>
      </c>
      <c r="R38" s="114"/>
      <c r="S38" s="115" t="str">
        <f t="shared" si="49"/>
        <v/>
      </c>
      <c r="T38" s="116"/>
      <c r="U38" s="116"/>
      <c r="V38" s="117"/>
      <c r="W38" s="116"/>
      <c r="X38" s="116"/>
      <c r="Y38" s="116"/>
      <c r="Z38" s="118" t="str">
        <f t="shared" si="47"/>
        <v/>
      </c>
      <c r="AA38" s="119" t="str">
        <f t="shared" si="43"/>
        <v/>
      </c>
      <c r="AB38" s="117" t="str">
        <f t="shared" si="44"/>
        <v/>
      </c>
      <c r="AC38" s="119" t="str">
        <f t="shared" si="45"/>
        <v/>
      </c>
      <c r="AD38" s="117" t="str">
        <f t="shared" si="48"/>
        <v/>
      </c>
      <c r="AE38" s="120" t="str">
        <f t="shared" si="50"/>
        <v/>
      </c>
      <c r="AF38" s="116"/>
      <c r="AG38" s="147"/>
      <c r="AH38" s="148"/>
      <c r="AI38" s="123"/>
      <c r="AJ38" s="123"/>
      <c r="AK38" s="147"/>
      <c r="AL38" s="148"/>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1:70" ht="30" customHeight="1" x14ac:dyDescent="0.3">
      <c r="D39" s="234"/>
      <c r="E39" s="234"/>
      <c r="F39" s="237"/>
      <c r="G39" s="237"/>
      <c r="H39" s="237"/>
      <c r="I39" s="253"/>
      <c r="J39" s="229" t="str">
        <f>IF(I39&lt;=0,"",IF(I39&lt;=2,"Muy Baja",IF(I39&lt;=24,"Baja",IF(I39&lt;=500,"Media",IF(I39&lt;=5000,"Alta","Muy Alta")))))</f>
        <v/>
      </c>
      <c r="K39" s="221" t="str">
        <f t="shared" ref="K39" si="51">IF(J39="","",IF(J39="Muy Baja",0.2,IF(J39="Baja",0.4,IF(J39="Media",0.6,IF(J39="Alta",0.8,IF(J39="Muy Alta",1,))))))</f>
        <v/>
      </c>
      <c r="L39" s="240"/>
      <c r="M39" s="221"/>
      <c r="N39" s="229"/>
      <c r="O39" s="221"/>
      <c r="P39" s="222"/>
      <c r="Q39" s="149">
        <v>1</v>
      </c>
      <c r="R39" s="114"/>
      <c r="S39" s="115"/>
      <c r="T39" s="116"/>
      <c r="U39" s="116"/>
      <c r="V39" s="117"/>
      <c r="W39" s="116"/>
      <c r="X39" s="116"/>
      <c r="Y39" s="116"/>
      <c r="Z39" s="118" t="str">
        <f>IFERROR(IF(S39="Probabilidad",(K39-(+K39*V39)),IF(S39="Impacto",K39,"")),"")</f>
        <v/>
      </c>
      <c r="AA39" s="119" t="str">
        <f>IFERROR(IF(Z39="","",IF(Z39&lt;=0.2,"Muy Baja",IF(Z39&lt;=0.4,"Baja",IF(Z39&lt;=0.6,"Media",IF(Z39&lt;=0.8,"Alta","Muy Alta"))))),"")</f>
        <v/>
      </c>
      <c r="AB39" s="117" t="str">
        <f>+Z39</f>
        <v/>
      </c>
      <c r="AC39" s="119" t="str">
        <f>IFERROR(IF(AD39="","",IF(AD39&lt;=0.2,"Leve",IF(AD39&lt;=0.4,"Menor",IF(AD39&lt;=0.6,"Moderado",IF(AD39&lt;=0.8,"Mayor","Catastrófico"))))),"")</f>
        <v/>
      </c>
      <c r="AD39" s="117" t="str">
        <f>IFERROR(IF(S39="Impacto",(O39-(+O39*V39)),IF(S39="Probabilidad",O39,"")),"")</f>
        <v/>
      </c>
      <c r="AE39" s="120"/>
      <c r="AF39" s="116"/>
      <c r="AG39" s="140"/>
      <c r="AH39" s="150"/>
      <c r="AI39" s="123"/>
      <c r="AJ39" s="123"/>
      <c r="AK39" s="150"/>
      <c r="AL39" s="151"/>
    </row>
    <row r="40" spans="1:70" ht="30" customHeight="1" x14ac:dyDescent="0.3">
      <c r="D40" s="235"/>
      <c r="E40" s="235"/>
      <c r="F40" s="238"/>
      <c r="G40" s="238"/>
      <c r="H40" s="238"/>
      <c r="I40" s="254"/>
      <c r="J40" s="229"/>
      <c r="K40" s="221"/>
      <c r="L40" s="240"/>
      <c r="M40" s="221"/>
      <c r="N40" s="229"/>
      <c r="O40" s="221"/>
      <c r="P40" s="222"/>
      <c r="Q40" s="149">
        <v>2</v>
      </c>
      <c r="R40" s="114"/>
      <c r="S40" s="115"/>
      <c r="T40" s="116"/>
      <c r="U40" s="116"/>
      <c r="V40" s="117"/>
      <c r="W40" s="116"/>
      <c r="X40" s="116"/>
      <c r="Y40" s="116"/>
      <c r="Z40" s="118" t="str">
        <f>IFERROR(IF(AND(S39="Probabilidad",S40="Probabilidad"),(AB39-(+AB39*V40)),IF(S40="Probabilidad",(K39-(+K39*V40)),IF(S40="Impacto",AB39,""))),"")</f>
        <v/>
      </c>
      <c r="AA40" s="119" t="str">
        <f t="shared" ref="AA40" si="52">IFERROR(IF(Z40="","",IF(Z40&lt;=0.2,"Muy Baja",IF(Z40&lt;=0.4,"Baja",IF(Z40&lt;=0.6,"Media",IF(Z40&lt;=0.8,"Alta","Muy Alta"))))),"")</f>
        <v/>
      </c>
      <c r="AB40" s="117" t="str">
        <f t="shared" ref="AB40" si="53">+Z40</f>
        <v/>
      </c>
      <c r="AC40" s="119" t="str">
        <f t="shared" ref="AC40" si="54">IFERROR(IF(AD40="","",IF(AD40&lt;=0.2,"Leve",IF(AD40&lt;=0.4,"Menor",IF(AD40&lt;=0.6,"Moderado",IF(AD40&lt;=0.8,"Mayor","Catastrófico"))))),"")</f>
        <v/>
      </c>
      <c r="AD40" s="117" t="str">
        <f>IFERROR(IF(AND(S39="Impacto",S40="Impacto"),(AD39-(+AD39*V40)),IF(S40="Impacto",($O$9-(+$O$9*V40)),IF(S40="Probabilidad",AD39,""))),"")</f>
        <v/>
      </c>
      <c r="AE40" s="120"/>
      <c r="AF40" s="116"/>
      <c r="AG40" s="150"/>
      <c r="AH40" s="150"/>
      <c r="AI40" s="123"/>
      <c r="AJ40" s="123"/>
      <c r="AK40" s="150"/>
      <c r="AL40" s="151"/>
    </row>
    <row r="41" spans="1:70" ht="30" customHeight="1" x14ac:dyDescent="0.3">
      <c r="D41" s="235"/>
      <c r="E41" s="235"/>
      <c r="F41" s="238"/>
      <c r="G41" s="238"/>
      <c r="H41" s="238"/>
      <c r="I41" s="254"/>
      <c r="J41" s="229"/>
      <c r="K41" s="221"/>
      <c r="L41" s="240"/>
      <c r="M41" s="221"/>
      <c r="N41" s="229"/>
      <c r="O41" s="221"/>
      <c r="P41" s="222"/>
      <c r="Q41" s="149">
        <v>3</v>
      </c>
    </row>
    <row r="42" spans="1:70" ht="30" customHeight="1" x14ac:dyDescent="0.3">
      <c r="D42" s="235"/>
      <c r="E42" s="235"/>
      <c r="F42" s="238"/>
      <c r="G42" s="238"/>
      <c r="H42" s="238"/>
      <c r="I42" s="254"/>
      <c r="J42" s="229"/>
      <c r="K42" s="221"/>
      <c r="L42" s="240"/>
      <c r="M42" s="221"/>
      <c r="N42" s="229"/>
      <c r="O42" s="221"/>
      <c r="P42" s="222"/>
      <c r="Q42" s="149">
        <v>4</v>
      </c>
    </row>
    <row r="43" spans="1:70" ht="30" customHeight="1" x14ac:dyDescent="0.3">
      <c r="D43" s="235"/>
      <c r="E43" s="235"/>
      <c r="F43" s="238"/>
      <c r="G43" s="238"/>
      <c r="H43" s="238"/>
      <c r="I43" s="254"/>
      <c r="J43" s="229"/>
      <c r="K43" s="221"/>
      <c r="L43" s="240"/>
      <c r="M43" s="221"/>
      <c r="N43" s="229"/>
      <c r="O43" s="221"/>
      <c r="P43" s="222"/>
      <c r="Q43" s="149">
        <v>5</v>
      </c>
    </row>
    <row r="44" spans="1:70" ht="30" customHeight="1" x14ac:dyDescent="0.3">
      <c r="D44" s="236"/>
      <c r="E44" s="236"/>
      <c r="F44" s="239"/>
      <c r="G44" s="239"/>
      <c r="H44" s="239"/>
      <c r="I44" s="255"/>
      <c r="J44" s="229"/>
      <c r="K44" s="221"/>
      <c r="L44" s="240"/>
      <c r="M44" s="221"/>
      <c r="N44" s="229"/>
      <c r="O44" s="221"/>
      <c r="P44" s="222"/>
      <c r="Q44" s="149">
        <v>6</v>
      </c>
    </row>
    <row r="45" spans="1:70" ht="30" customHeight="1" x14ac:dyDescent="0.3">
      <c r="D45" s="234"/>
      <c r="E45" s="234"/>
      <c r="F45" s="237"/>
      <c r="G45" s="237"/>
      <c r="H45" s="253"/>
      <c r="I45" s="253"/>
      <c r="J45" s="229" t="str">
        <f>IF(I45&lt;=0,"",IF(I45&lt;=2,"Muy Baja",IF(I45&lt;=24,"Baja",IF(I45&lt;=500,"Media",IF(I45&lt;=5000,"Alta","Muy Alta")))))</f>
        <v/>
      </c>
      <c r="K45" s="221" t="str">
        <f t="shared" ref="K45" si="55">IF(J45="","",IF(J45="Muy Baja",0.2,IF(J45="Baja",0.4,IF(J45="Media",0.6,IF(J45="Alta",0.8,IF(J45="Muy Alta",1,))))))</f>
        <v/>
      </c>
      <c r="L45" s="240"/>
      <c r="M45" s="221"/>
      <c r="N45" s="229"/>
      <c r="O45" s="221"/>
      <c r="P45" s="222"/>
      <c r="Q45" s="149">
        <v>1</v>
      </c>
      <c r="R45" s="114"/>
      <c r="S45" s="115"/>
      <c r="T45" s="116"/>
      <c r="U45" s="116"/>
      <c r="V45" s="117"/>
      <c r="W45" s="116"/>
      <c r="X45" s="116"/>
      <c r="Y45" s="116"/>
      <c r="Z45" s="118"/>
      <c r="AA45" s="119"/>
      <c r="AB45" s="117"/>
      <c r="AC45" s="119" t="str">
        <f>IFERROR(IF(AD45="","",IF(AD45&lt;=0.2,"Leve",IF(AD45&lt;=0.4,"Menor",IF(AD45&lt;=0.6,"Moderado",IF(AD45&lt;=0.8,"Mayor","Catastrófico"))))),"")</f>
        <v/>
      </c>
      <c r="AD45" s="117" t="str">
        <f>IFERROR(IF(S45="Impacto",(O45-(+O45*V45)),IF(S45="Probabilidad",O45,"")),"")</f>
        <v/>
      </c>
      <c r="AE45" s="120" t="str">
        <f>IFERROR(IF(OR(AND(AA45="Muy Baja",AC45="Leve"),AND(AA45="Muy Baja",AC45="Menor"),AND(AA45="Baja",AC45="Leve")),"Bajo",IF(OR(AND(AA45="Muy baja",AC45="Moderado"),AND(AA45="Baja",AC45="Menor"),AND(AA45="Baja",AC45="Moderado"),AND(AA45="Media",AC45="Leve"),AND(AA45="Media",AC45="Menor"),AND(AA45="Media",AC45="Moderado"),AND(AA45="Alta",AC45="Leve"),AND(AA45="Alta",AC45="Menor")),"Moderado",IF(OR(AND(AA45="Muy Baja",AC45="Mayor"),AND(AA45="Baja",AC45="Mayor"),AND(AA45="Media",AC45="Mayor"),AND(AA45="Alta",AC45="Moderado"),AND(AA45="Alta",AC45="Mayor"),AND(AA45="Muy Alta",AC45="Leve"),AND(AA45="Muy Alta",AC45="Menor"),AND(AA45="Muy Alta",AC45="Moderado"),AND(AA45="Muy Alta",AC45="Mayor")),"Alto",IF(OR(AND(AA45="Muy Baja",AC45="Catastrófico"),AND(AA45="Baja",AC45="Catastrófico"),AND(AA45="Media",AC45="Catastrófico"),AND(AA45="Alta",AC45="Catastrófico"),AND(AA45="Muy Alta",AC45="Catastrófico")),"Extremo","")))),"")</f>
        <v/>
      </c>
      <c r="AF45" s="116"/>
      <c r="AG45" s="140"/>
      <c r="AH45" s="150"/>
      <c r="AI45" s="123"/>
      <c r="AJ45" s="123"/>
      <c r="AK45" s="150"/>
      <c r="AL45" s="151"/>
    </row>
    <row r="46" spans="1:70" ht="30" customHeight="1" x14ac:dyDescent="0.3">
      <c r="D46" s="235"/>
      <c r="E46" s="235"/>
      <c r="F46" s="238"/>
      <c r="G46" s="238"/>
      <c r="H46" s="254"/>
      <c r="I46" s="254"/>
      <c r="J46" s="229"/>
      <c r="K46" s="221"/>
      <c r="L46" s="240"/>
      <c r="M46" s="221"/>
      <c r="N46" s="229"/>
      <c r="O46" s="221"/>
      <c r="P46" s="222"/>
      <c r="Q46" s="149">
        <v>2</v>
      </c>
      <c r="R46" s="114"/>
      <c r="S46" s="115"/>
      <c r="T46" s="116"/>
      <c r="U46" s="116"/>
      <c r="V46" s="117"/>
      <c r="W46" s="116"/>
      <c r="X46" s="116"/>
      <c r="Y46" s="116"/>
      <c r="Z46" s="118"/>
      <c r="AA46" s="119"/>
      <c r="AB46" s="117"/>
      <c r="AC46" s="119" t="str">
        <f t="shared" ref="AC46" si="56">IFERROR(IF(AD46="","",IF(AD46&lt;=0.2,"Leve",IF(AD46&lt;=0.4,"Menor",IF(AD46&lt;=0.6,"Moderado",IF(AD46&lt;=0.8,"Mayor","Catastrófico"))))),"")</f>
        <v/>
      </c>
      <c r="AD46" s="117" t="str">
        <f>IFERROR(IF(AND(S45="Impacto",S46="Impacto"),(AD45-(+AD45*V46)),IF(S46="Impacto",($O$9-(+$O$9*V46)),IF(S46="Probabilidad",AD45,""))),"")</f>
        <v/>
      </c>
      <c r="AE46" s="120" t="str">
        <f t="shared" ref="AE46" si="57">IFERROR(IF(OR(AND(AA46="Muy Baja",AC46="Leve"),AND(AA46="Muy Baja",AC46="Menor"),AND(AA46="Baja",AC46="Leve")),"Bajo",IF(OR(AND(AA46="Muy baja",AC46="Moderado"),AND(AA46="Baja",AC46="Menor"),AND(AA46="Baja",AC46="Moderado"),AND(AA46="Media",AC46="Leve"),AND(AA46="Media",AC46="Menor"),AND(AA46="Media",AC46="Moderado"),AND(AA46="Alta",AC46="Leve"),AND(AA46="Alta",AC46="Menor")),"Moderado",IF(OR(AND(AA46="Muy Baja",AC46="Mayor"),AND(AA46="Baja",AC46="Mayor"),AND(AA46="Media",AC46="Mayor"),AND(AA46="Alta",AC46="Moderado"),AND(AA46="Alta",AC46="Mayor"),AND(AA46="Muy Alta",AC46="Leve"),AND(AA46="Muy Alta",AC46="Menor"),AND(AA46="Muy Alta",AC46="Moderado"),AND(AA46="Muy Alta",AC46="Mayor")),"Alto",IF(OR(AND(AA46="Muy Baja",AC46="Catastrófico"),AND(AA46="Baja",AC46="Catastrófico"),AND(AA46="Media",AC46="Catastrófico"),AND(AA46="Alta",AC46="Catastrófico"),AND(AA46="Muy Alta",AC46="Catastrófico")),"Extremo","")))),"")</f>
        <v/>
      </c>
      <c r="AF46" s="116"/>
      <c r="AG46" s="150"/>
      <c r="AH46" s="150"/>
      <c r="AI46" s="123"/>
      <c r="AJ46" s="123"/>
      <c r="AK46" s="150"/>
      <c r="AL46" s="151"/>
    </row>
    <row r="47" spans="1:70" ht="30" customHeight="1" x14ac:dyDescent="0.3">
      <c r="D47" s="235"/>
      <c r="E47" s="235"/>
      <c r="F47" s="238"/>
      <c r="G47" s="238"/>
      <c r="H47" s="254"/>
      <c r="I47" s="254"/>
      <c r="J47" s="229"/>
      <c r="K47" s="221"/>
      <c r="L47" s="240"/>
      <c r="M47" s="221"/>
      <c r="N47" s="229"/>
      <c r="O47" s="221"/>
      <c r="P47" s="222"/>
      <c r="Q47" s="149">
        <v>3</v>
      </c>
    </row>
    <row r="48" spans="1:70" ht="30" customHeight="1" x14ac:dyDescent="0.3">
      <c r="D48" s="235"/>
      <c r="E48" s="235"/>
      <c r="F48" s="238"/>
      <c r="G48" s="238"/>
      <c r="H48" s="254"/>
      <c r="I48" s="254"/>
      <c r="J48" s="229"/>
      <c r="K48" s="221"/>
      <c r="L48" s="240"/>
      <c r="M48" s="221"/>
      <c r="N48" s="229"/>
      <c r="O48" s="221"/>
      <c r="P48" s="222"/>
      <c r="Q48" s="149">
        <v>4</v>
      </c>
    </row>
    <row r="49" spans="4:17" ht="30" customHeight="1" x14ac:dyDescent="0.3">
      <c r="D49" s="235"/>
      <c r="E49" s="235"/>
      <c r="F49" s="238"/>
      <c r="G49" s="238"/>
      <c r="H49" s="254"/>
      <c r="I49" s="254"/>
      <c r="J49" s="229"/>
      <c r="K49" s="221"/>
      <c r="L49" s="240"/>
      <c r="M49" s="221"/>
      <c r="N49" s="229"/>
      <c r="O49" s="221"/>
      <c r="P49" s="222"/>
      <c r="Q49" s="149">
        <v>5</v>
      </c>
    </row>
    <row r="50" spans="4:17" ht="30" customHeight="1" x14ac:dyDescent="0.3">
      <c r="D50" s="236"/>
      <c r="E50" s="236"/>
      <c r="F50" s="239"/>
      <c r="G50" s="239"/>
      <c r="H50" s="255"/>
      <c r="I50" s="255"/>
      <c r="J50" s="229"/>
      <c r="K50" s="221"/>
      <c r="L50" s="240"/>
      <c r="M50" s="221"/>
      <c r="N50" s="229"/>
      <c r="O50" s="221"/>
      <c r="P50" s="222"/>
      <c r="Q50" s="149">
        <v>6</v>
      </c>
    </row>
    <row r="51" spans="4:17" ht="30" customHeight="1" x14ac:dyDescent="0.3"/>
    <row r="52" spans="4:17" ht="30" customHeight="1" x14ac:dyDescent="0.3"/>
    <row r="53" spans="4:17" ht="30" customHeight="1" x14ac:dyDescent="0.3"/>
    <row r="54" spans="4:17" ht="30" customHeight="1" x14ac:dyDescent="0.3"/>
    <row r="55" spans="4:17" ht="30" customHeight="1" x14ac:dyDescent="0.3"/>
    <row r="56" spans="4:17" ht="30" customHeight="1" x14ac:dyDescent="0.3">
      <c r="E56" s="244"/>
      <c r="F56" s="245"/>
      <c r="G56" s="245"/>
      <c r="H56" s="245"/>
      <c r="I56" s="245"/>
      <c r="J56" s="245"/>
      <c r="K56" s="245"/>
      <c r="L56" s="245"/>
      <c r="M56" s="245"/>
      <c r="N56" s="245"/>
      <c r="O56" s="245"/>
      <c r="P56" s="246"/>
    </row>
    <row r="57" spans="4:17" ht="30" customHeight="1" x14ac:dyDescent="0.3">
      <c r="E57" s="247"/>
      <c r="F57" s="248"/>
      <c r="G57" s="248"/>
      <c r="H57" s="248"/>
      <c r="I57" s="248"/>
      <c r="J57" s="248"/>
      <c r="K57" s="248"/>
      <c r="L57" s="248"/>
      <c r="M57" s="248"/>
      <c r="N57" s="248"/>
      <c r="O57" s="248"/>
      <c r="P57" s="249"/>
    </row>
    <row r="58" spans="4:17" ht="30" customHeight="1" x14ac:dyDescent="0.3">
      <c r="E58" s="247"/>
      <c r="F58" s="248"/>
      <c r="G58" s="248"/>
      <c r="H58" s="248"/>
      <c r="I58" s="248"/>
      <c r="J58" s="248"/>
      <c r="K58" s="248"/>
      <c r="L58" s="248"/>
      <c r="M58" s="248"/>
      <c r="N58" s="248"/>
      <c r="O58" s="248"/>
      <c r="P58" s="249"/>
    </row>
    <row r="59" spans="4:17" x14ac:dyDescent="0.3">
      <c r="E59" s="247"/>
      <c r="F59" s="248"/>
      <c r="G59" s="248"/>
      <c r="H59" s="248"/>
      <c r="I59" s="248"/>
      <c r="J59" s="248"/>
      <c r="K59" s="248"/>
      <c r="L59" s="248"/>
      <c r="M59" s="248"/>
      <c r="N59" s="248"/>
      <c r="O59" s="248"/>
      <c r="P59" s="249"/>
    </row>
    <row r="60" spans="4:17" x14ac:dyDescent="0.3">
      <c r="E60" s="247"/>
      <c r="F60" s="248"/>
      <c r="G60" s="248"/>
      <c r="H60" s="248"/>
      <c r="I60" s="248"/>
      <c r="J60" s="248"/>
      <c r="K60" s="248"/>
      <c r="L60" s="248"/>
      <c r="M60" s="248"/>
      <c r="N60" s="248"/>
      <c r="O60" s="248"/>
      <c r="P60" s="249"/>
    </row>
    <row r="61" spans="4:17" x14ac:dyDescent="0.3">
      <c r="E61" s="247"/>
      <c r="F61" s="248"/>
      <c r="G61" s="248"/>
      <c r="H61" s="248"/>
      <c r="I61" s="248"/>
      <c r="J61" s="248"/>
      <c r="K61" s="248"/>
      <c r="L61" s="248"/>
      <c r="M61" s="248"/>
      <c r="N61" s="248"/>
      <c r="O61" s="248"/>
      <c r="P61" s="249"/>
    </row>
    <row r="62" spans="4:17" x14ac:dyDescent="0.3">
      <c r="E62" s="247"/>
      <c r="F62" s="248"/>
      <c r="G62" s="248"/>
      <c r="H62" s="248"/>
      <c r="I62" s="248"/>
      <c r="J62" s="248"/>
      <c r="K62" s="248"/>
      <c r="L62" s="248"/>
      <c r="M62" s="248"/>
      <c r="N62" s="248"/>
      <c r="O62" s="248"/>
      <c r="P62" s="249"/>
    </row>
    <row r="63" spans="4:17" x14ac:dyDescent="0.3">
      <c r="E63" s="247"/>
      <c r="F63" s="248"/>
      <c r="G63" s="248"/>
      <c r="H63" s="248"/>
      <c r="I63" s="248"/>
      <c r="J63" s="248"/>
      <c r="K63" s="248"/>
      <c r="L63" s="248"/>
      <c r="M63" s="248"/>
      <c r="N63" s="248"/>
      <c r="O63" s="248"/>
      <c r="P63" s="249"/>
    </row>
    <row r="64" spans="4:17" x14ac:dyDescent="0.3">
      <c r="E64" s="247"/>
      <c r="F64" s="248"/>
      <c r="G64" s="248"/>
      <c r="H64" s="248"/>
      <c r="I64" s="248"/>
      <c r="J64" s="248"/>
      <c r="K64" s="248"/>
      <c r="L64" s="248"/>
      <c r="M64" s="248"/>
      <c r="N64" s="248"/>
      <c r="O64" s="248"/>
      <c r="P64" s="249"/>
    </row>
    <row r="65" spans="5:16" x14ac:dyDescent="0.3">
      <c r="E65" s="247"/>
      <c r="F65" s="248"/>
      <c r="G65" s="248"/>
      <c r="H65" s="248"/>
      <c r="I65" s="248"/>
      <c r="J65" s="248"/>
      <c r="K65" s="248"/>
      <c r="L65" s="248"/>
      <c r="M65" s="248"/>
      <c r="N65" s="248"/>
      <c r="O65" s="248"/>
      <c r="P65" s="249"/>
    </row>
    <row r="66" spans="5:16" x14ac:dyDescent="0.3">
      <c r="E66" s="247"/>
      <c r="F66" s="248"/>
      <c r="G66" s="248"/>
      <c r="H66" s="248"/>
      <c r="I66" s="248"/>
      <c r="J66" s="248"/>
      <c r="K66" s="248"/>
      <c r="L66" s="248"/>
      <c r="M66" s="248"/>
      <c r="N66" s="248"/>
      <c r="O66" s="248"/>
      <c r="P66" s="249"/>
    </row>
    <row r="67" spans="5:16" x14ac:dyDescent="0.3">
      <c r="E67" s="247"/>
      <c r="F67" s="248"/>
      <c r="G67" s="248"/>
      <c r="H67" s="248"/>
      <c r="I67" s="248"/>
      <c r="J67" s="248"/>
      <c r="K67" s="248"/>
      <c r="L67" s="248"/>
      <c r="M67" s="248"/>
      <c r="N67" s="248"/>
      <c r="O67" s="248"/>
      <c r="P67" s="249"/>
    </row>
    <row r="68" spans="5:16" x14ac:dyDescent="0.3">
      <c r="E68" s="250"/>
      <c r="F68" s="251"/>
      <c r="G68" s="251"/>
      <c r="H68" s="251"/>
      <c r="I68" s="251"/>
      <c r="J68" s="251"/>
      <c r="K68" s="251"/>
      <c r="L68" s="251"/>
      <c r="M68" s="251"/>
      <c r="N68" s="251"/>
      <c r="O68" s="251"/>
      <c r="P68" s="252"/>
    </row>
  </sheetData>
  <dataConsolidate/>
  <mergeCells count="146">
    <mergeCell ref="P45:P50"/>
    <mergeCell ref="D39:D44"/>
    <mergeCell ref="D45:D50"/>
    <mergeCell ref="E56:P68"/>
    <mergeCell ref="H39:H44"/>
    <mergeCell ref="J39:J44"/>
    <mergeCell ref="J45:J50"/>
    <mergeCell ref="E39:E44"/>
    <mergeCell ref="F39:F44"/>
    <mergeCell ref="G39:G44"/>
    <mergeCell ref="I39:I44"/>
    <mergeCell ref="E45:E50"/>
    <mergeCell ref="F45:F50"/>
    <mergeCell ref="G45:G50"/>
    <mergeCell ref="H45:H50"/>
    <mergeCell ref="I45:I50"/>
    <mergeCell ref="K39:K44"/>
    <mergeCell ref="L39:L44"/>
    <mergeCell ref="M39:M44"/>
    <mergeCell ref="N39:N44"/>
    <mergeCell ref="O39:O44"/>
    <mergeCell ref="P39:P44"/>
    <mergeCell ref="K45:K50"/>
    <mergeCell ref="L45:L50"/>
    <mergeCell ref="M45:M50"/>
    <mergeCell ref="N45:N50"/>
    <mergeCell ref="O45:O50"/>
    <mergeCell ref="N33:N38"/>
    <mergeCell ref="N27:N32"/>
    <mergeCell ref="L21:L26"/>
    <mergeCell ref="M21:M26"/>
    <mergeCell ref="N21:N26"/>
    <mergeCell ref="O21:O26"/>
    <mergeCell ref="P21:P26"/>
    <mergeCell ref="O27:O32"/>
    <mergeCell ref="P27:P32"/>
    <mergeCell ref="O33:O38"/>
    <mergeCell ref="P33:P38"/>
    <mergeCell ref="A6:I6"/>
    <mergeCell ref="J6:P6"/>
    <mergeCell ref="Q6:Y6"/>
    <mergeCell ref="Z6:AF6"/>
    <mergeCell ref="E9:E14"/>
    <mergeCell ref="P9:P14"/>
    <mergeCell ref="K9:K14"/>
    <mergeCell ref="L9:L14"/>
    <mergeCell ref="M9:M14"/>
    <mergeCell ref="N9:N14"/>
    <mergeCell ref="O9:O14"/>
    <mergeCell ref="A27:A32"/>
    <mergeCell ref="C27:C32"/>
    <mergeCell ref="B27:B32"/>
    <mergeCell ref="F27:F32"/>
    <mergeCell ref="AG6:AL6"/>
    <mergeCell ref="F15:F20"/>
    <mergeCell ref="H15:H20"/>
    <mergeCell ref="M15:M20"/>
    <mergeCell ref="A33:A38"/>
    <mergeCell ref="D33:D38"/>
    <mergeCell ref="E33:E38"/>
    <mergeCell ref="G33:G38"/>
    <mergeCell ref="D27:D32"/>
    <mergeCell ref="E27:E32"/>
    <mergeCell ref="L33:L38"/>
    <mergeCell ref="M33:M38"/>
    <mergeCell ref="G27:G32"/>
    <mergeCell ref="I27:I32"/>
    <mergeCell ref="J27:J32"/>
    <mergeCell ref="L27:L32"/>
    <mergeCell ref="I33:I38"/>
    <mergeCell ref="J33:J38"/>
    <mergeCell ref="K33:K38"/>
    <mergeCell ref="M27:M32"/>
    <mergeCell ref="AG7:AG8"/>
    <mergeCell ref="AL7:AL8"/>
    <mergeCell ref="AK7:AK8"/>
    <mergeCell ref="AJ7:AJ8"/>
    <mergeCell ref="AI7:AI8"/>
    <mergeCell ref="AH7:AH8"/>
    <mergeCell ref="A7:A8"/>
    <mergeCell ref="G7:G8"/>
    <mergeCell ref="E7:E8"/>
    <mergeCell ref="D7:D8"/>
    <mergeCell ref="AF7:AF8"/>
    <mergeCell ref="Q7:Q8"/>
    <mergeCell ref="AE7:AE8"/>
    <mergeCell ref="AD7:AD8"/>
    <mergeCell ref="Z7:Z8"/>
    <mergeCell ref="R7:R8"/>
    <mergeCell ref="I7:I8"/>
    <mergeCell ref="J7:J8"/>
    <mergeCell ref="K7:K8"/>
    <mergeCell ref="N7:N8"/>
    <mergeCell ref="O7:O8"/>
    <mergeCell ref="P7:P8"/>
    <mergeCell ref="L7:L8"/>
    <mergeCell ref="M7:M8"/>
    <mergeCell ref="H27:H32"/>
    <mergeCell ref="J15:J20"/>
    <mergeCell ref="K15:K20"/>
    <mergeCell ref="A15:A20"/>
    <mergeCell ref="F21:F26"/>
    <mergeCell ref="H21:H26"/>
    <mergeCell ref="B33:B38"/>
    <mergeCell ref="C33:C38"/>
    <mergeCell ref="F33:F38"/>
    <mergeCell ref="H33:H38"/>
    <mergeCell ref="G15:G20"/>
    <mergeCell ref="I15:I20"/>
    <mergeCell ref="N15:N20"/>
    <mergeCell ref="D15:D20"/>
    <mergeCell ref="E15:E20"/>
    <mergeCell ref="K27:K32"/>
    <mergeCell ref="C15:C20"/>
    <mergeCell ref="B15:B20"/>
    <mergeCell ref="D21:D26"/>
    <mergeCell ref="E21:E26"/>
    <mergeCell ref="G21:G26"/>
    <mergeCell ref="I21:I26"/>
    <mergeCell ref="J21:J26"/>
    <mergeCell ref="K21:K26"/>
    <mergeCell ref="L15:L20"/>
    <mergeCell ref="A1:AL1"/>
    <mergeCell ref="A2:AL2"/>
    <mergeCell ref="A3:AL3"/>
    <mergeCell ref="A4:AL4"/>
    <mergeCell ref="H7:H8"/>
    <mergeCell ref="F9:F14"/>
    <mergeCell ref="H9:H14"/>
    <mergeCell ref="B21:B26"/>
    <mergeCell ref="C21:C26"/>
    <mergeCell ref="O15:O20"/>
    <mergeCell ref="P15:P20"/>
    <mergeCell ref="C9:C14"/>
    <mergeCell ref="B9:B14"/>
    <mergeCell ref="A21:A26"/>
    <mergeCell ref="AC7:AC8"/>
    <mergeCell ref="AA7:AA8"/>
    <mergeCell ref="AB7:AB8"/>
    <mergeCell ref="S7:S8"/>
    <mergeCell ref="T7:Y7"/>
    <mergeCell ref="G9:G14"/>
    <mergeCell ref="I9:I14"/>
    <mergeCell ref="J9:J14"/>
    <mergeCell ref="A9:A14"/>
    <mergeCell ref="D9:D14"/>
  </mergeCells>
  <phoneticPr fontId="61" type="noConversion"/>
  <conditionalFormatting sqref="P9">
    <cfRule type="cellIs" dxfId="201" priority="739" operator="equal">
      <formula>"Extremo"</formula>
    </cfRule>
    <cfRule type="cellIs" dxfId="200" priority="740" operator="equal">
      <formula>"Alto"</formula>
    </cfRule>
    <cfRule type="cellIs" dxfId="199" priority="741" operator="equal">
      <formula>"Moderado"</formula>
    </cfRule>
    <cfRule type="cellIs" dxfId="198" priority="742" operator="equal">
      <formula>"Bajo"</formula>
    </cfRule>
  </conditionalFormatting>
  <conditionalFormatting sqref="AA9:AA14">
    <cfRule type="cellIs" dxfId="197" priority="734" operator="equal">
      <formula>"Muy Alta"</formula>
    </cfRule>
    <cfRule type="cellIs" dxfId="196" priority="735" operator="equal">
      <formula>"Alta"</formula>
    </cfRule>
    <cfRule type="cellIs" dxfId="195" priority="736" operator="equal">
      <formula>"Media"</formula>
    </cfRule>
    <cfRule type="cellIs" dxfId="194" priority="737" operator="equal">
      <formula>"Baja"</formula>
    </cfRule>
    <cfRule type="cellIs" dxfId="193" priority="738" operator="equal">
      <formula>"Muy Baja"</formula>
    </cfRule>
  </conditionalFormatting>
  <conditionalFormatting sqref="AC9:AC14">
    <cfRule type="cellIs" dxfId="192" priority="729" operator="equal">
      <formula>"Catastrófico"</formula>
    </cfRule>
    <cfRule type="cellIs" dxfId="191" priority="730" operator="equal">
      <formula>"Mayor"</formula>
    </cfRule>
    <cfRule type="cellIs" dxfId="190" priority="731" operator="equal">
      <formula>"Moderado"</formula>
    </cfRule>
    <cfRule type="cellIs" dxfId="189" priority="732" operator="equal">
      <formula>"Menor"</formula>
    </cfRule>
    <cfRule type="cellIs" dxfId="188" priority="733" operator="equal">
      <formula>"Leve"</formula>
    </cfRule>
  </conditionalFormatting>
  <conditionalFormatting sqref="AE9:AE14">
    <cfRule type="cellIs" dxfId="187" priority="725" operator="equal">
      <formula>"Extremo"</formula>
    </cfRule>
    <cfRule type="cellIs" dxfId="186" priority="726" operator="equal">
      <formula>"Alto"</formula>
    </cfRule>
    <cfRule type="cellIs" dxfId="185" priority="727" operator="equal">
      <formula>"Moderado"</formula>
    </cfRule>
    <cfRule type="cellIs" dxfId="184" priority="728" operator="equal">
      <formula>"Bajo"</formula>
    </cfRule>
  </conditionalFormatting>
  <conditionalFormatting sqref="J9">
    <cfRule type="cellIs" dxfId="183" priority="194" operator="equal">
      <formula>"Muy Alta"</formula>
    </cfRule>
    <cfRule type="cellIs" dxfId="182" priority="195" operator="equal">
      <formula>"Alta"</formula>
    </cfRule>
    <cfRule type="cellIs" dxfId="181" priority="196" operator="equal">
      <formula>"Media"</formula>
    </cfRule>
    <cfRule type="cellIs" dxfId="180" priority="197" operator="equal">
      <formula>"Baja"</formula>
    </cfRule>
    <cfRule type="cellIs" dxfId="179" priority="198" operator="equal">
      <formula>"Muy Baja"</formula>
    </cfRule>
  </conditionalFormatting>
  <conditionalFormatting sqref="N9">
    <cfRule type="cellIs" dxfId="178" priority="189" operator="equal">
      <formula>"Catastrófico"</formula>
    </cfRule>
    <cfRule type="cellIs" dxfId="177" priority="190" operator="equal">
      <formula>"Mayor"</formula>
    </cfRule>
    <cfRule type="cellIs" dxfId="176" priority="191" operator="equal">
      <formula>"Moderado"</formula>
    </cfRule>
    <cfRule type="cellIs" dxfId="175" priority="192" operator="equal">
      <formula>"Menor"</formula>
    </cfRule>
    <cfRule type="cellIs" dxfId="174" priority="193" operator="equal">
      <formula>"Leve"</formula>
    </cfRule>
  </conditionalFormatting>
  <conditionalFormatting sqref="M9:M14">
    <cfRule type="containsText" dxfId="173" priority="188" operator="containsText" text="❌">
      <formula>NOT(ISERROR(SEARCH("❌",M9)))</formula>
    </cfRule>
  </conditionalFormatting>
  <conditionalFormatting sqref="P15">
    <cfRule type="cellIs" dxfId="172" priority="170" operator="equal">
      <formula>"Extremo"</formula>
    </cfRule>
    <cfRule type="cellIs" dxfId="171" priority="171" operator="equal">
      <formula>"Alto"</formula>
    </cfRule>
    <cfRule type="cellIs" dxfId="170" priority="172" operator="equal">
      <formula>"Moderado"</formula>
    </cfRule>
    <cfRule type="cellIs" dxfId="169" priority="173" operator="equal">
      <formula>"Bajo"</formula>
    </cfRule>
  </conditionalFormatting>
  <conditionalFormatting sqref="AA15:AA20">
    <cfRule type="cellIs" dxfId="168" priority="165" operator="equal">
      <formula>"Muy Alta"</formula>
    </cfRule>
    <cfRule type="cellIs" dxfId="167" priority="166" operator="equal">
      <formula>"Alta"</formula>
    </cfRule>
    <cfRule type="cellIs" dxfId="166" priority="167" operator="equal">
      <formula>"Media"</formula>
    </cfRule>
    <cfRule type="cellIs" dxfId="165" priority="168" operator="equal">
      <formula>"Baja"</formula>
    </cfRule>
    <cfRule type="cellIs" dxfId="164" priority="169" operator="equal">
      <formula>"Muy Baja"</formula>
    </cfRule>
  </conditionalFormatting>
  <conditionalFormatting sqref="AC15:AC20">
    <cfRule type="cellIs" dxfId="163" priority="160" operator="equal">
      <formula>"Catastrófico"</formula>
    </cfRule>
    <cfRule type="cellIs" dxfId="162" priority="161" operator="equal">
      <formula>"Mayor"</formula>
    </cfRule>
    <cfRule type="cellIs" dxfId="161" priority="162" operator="equal">
      <formula>"Moderado"</formula>
    </cfRule>
    <cfRule type="cellIs" dxfId="160" priority="163" operator="equal">
      <formula>"Menor"</formula>
    </cfRule>
    <cfRule type="cellIs" dxfId="159" priority="164" operator="equal">
      <formula>"Leve"</formula>
    </cfRule>
  </conditionalFormatting>
  <conditionalFormatting sqref="AE15:AE20">
    <cfRule type="cellIs" dxfId="158" priority="156" operator="equal">
      <formula>"Extremo"</formula>
    </cfRule>
    <cfRule type="cellIs" dxfId="157" priority="157" operator="equal">
      <formula>"Alto"</formula>
    </cfRule>
    <cfRule type="cellIs" dxfId="156" priority="158" operator="equal">
      <formula>"Moderado"</formula>
    </cfRule>
    <cfRule type="cellIs" dxfId="155" priority="159" operator="equal">
      <formula>"Bajo"</formula>
    </cfRule>
  </conditionalFormatting>
  <conditionalFormatting sqref="J15">
    <cfRule type="cellIs" dxfId="154" priority="151" operator="equal">
      <formula>"Muy Alta"</formula>
    </cfRule>
    <cfRule type="cellIs" dxfId="153" priority="152" operator="equal">
      <formula>"Alta"</formula>
    </cfRule>
    <cfRule type="cellIs" dxfId="152" priority="153" operator="equal">
      <formula>"Media"</formula>
    </cfRule>
    <cfRule type="cellIs" dxfId="151" priority="154" operator="equal">
      <formula>"Baja"</formula>
    </cfRule>
    <cfRule type="cellIs" dxfId="150" priority="155" operator="equal">
      <formula>"Muy Baja"</formula>
    </cfRule>
  </conditionalFormatting>
  <conditionalFormatting sqref="N15">
    <cfRule type="cellIs" dxfId="149" priority="146" operator="equal">
      <formula>"Catastrófico"</formula>
    </cfRule>
    <cfRule type="cellIs" dxfId="148" priority="147" operator="equal">
      <formula>"Mayor"</formula>
    </cfRule>
    <cfRule type="cellIs" dxfId="147" priority="148" operator="equal">
      <formula>"Moderado"</formula>
    </cfRule>
    <cfRule type="cellIs" dxfId="146" priority="149" operator="equal">
      <formula>"Menor"</formula>
    </cfRule>
    <cfRule type="cellIs" dxfId="145" priority="150" operator="equal">
      <formula>"Leve"</formula>
    </cfRule>
  </conditionalFormatting>
  <conditionalFormatting sqref="M15:M20">
    <cfRule type="containsText" dxfId="144" priority="145" operator="containsText" text="❌">
      <formula>NOT(ISERROR(SEARCH("❌",M15)))</formula>
    </cfRule>
  </conditionalFormatting>
  <conditionalFormatting sqref="P21">
    <cfRule type="cellIs" dxfId="114" priority="112" operator="equal">
      <formula>"Extremo"</formula>
    </cfRule>
    <cfRule type="cellIs" dxfId="113" priority="113" operator="equal">
      <formula>"Alto"</formula>
    </cfRule>
    <cfRule type="cellIs" dxfId="112" priority="114" operator="equal">
      <formula>"Moderado"</formula>
    </cfRule>
    <cfRule type="cellIs" dxfId="111" priority="115" operator="equal">
      <formula>"Bajo"</formula>
    </cfRule>
  </conditionalFormatting>
  <conditionalFormatting sqref="AA21:AA26">
    <cfRule type="cellIs" dxfId="110" priority="107" operator="equal">
      <formula>"Muy Alta"</formula>
    </cfRule>
    <cfRule type="cellIs" dxfId="109" priority="108" operator="equal">
      <formula>"Alta"</formula>
    </cfRule>
    <cfRule type="cellIs" dxfId="108" priority="109" operator="equal">
      <formula>"Media"</formula>
    </cfRule>
    <cfRule type="cellIs" dxfId="107" priority="110" operator="equal">
      <formula>"Baja"</formula>
    </cfRule>
    <cfRule type="cellIs" dxfId="106" priority="111" operator="equal">
      <formula>"Muy Baja"</formula>
    </cfRule>
  </conditionalFormatting>
  <conditionalFormatting sqref="AC21:AC26">
    <cfRule type="cellIs" dxfId="105" priority="102" operator="equal">
      <formula>"Catastrófico"</formula>
    </cfRule>
    <cfRule type="cellIs" dxfId="104" priority="103" operator="equal">
      <formula>"Mayor"</formula>
    </cfRule>
    <cfRule type="cellIs" dxfId="103" priority="104" operator="equal">
      <formula>"Moderado"</formula>
    </cfRule>
    <cfRule type="cellIs" dxfId="102" priority="105" operator="equal">
      <formula>"Menor"</formula>
    </cfRule>
    <cfRule type="cellIs" dxfId="101" priority="106" operator="equal">
      <formula>"Leve"</formula>
    </cfRule>
  </conditionalFormatting>
  <conditionalFormatting sqref="AE21:AE26">
    <cfRule type="cellIs" dxfId="100" priority="98" operator="equal">
      <formula>"Extremo"</formula>
    </cfRule>
    <cfRule type="cellIs" dxfId="99" priority="99" operator="equal">
      <formula>"Alto"</formula>
    </cfRule>
    <cfRule type="cellIs" dxfId="98" priority="100" operator="equal">
      <formula>"Moderado"</formula>
    </cfRule>
    <cfRule type="cellIs" dxfId="97" priority="101" operator="equal">
      <formula>"Bajo"</formula>
    </cfRule>
  </conditionalFormatting>
  <conditionalFormatting sqref="J21">
    <cfRule type="cellIs" dxfId="96" priority="93" operator="equal">
      <formula>"Muy Alta"</formula>
    </cfRule>
    <cfRule type="cellIs" dxfId="95" priority="94" operator="equal">
      <formula>"Alta"</formula>
    </cfRule>
    <cfRule type="cellIs" dxfId="94" priority="95" operator="equal">
      <formula>"Media"</formula>
    </cfRule>
    <cfRule type="cellIs" dxfId="93" priority="96" operator="equal">
      <formula>"Baja"</formula>
    </cfRule>
    <cfRule type="cellIs" dxfId="92" priority="97" operator="equal">
      <formula>"Muy Baja"</formula>
    </cfRule>
  </conditionalFormatting>
  <conditionalFormatting sqref="N21">
    <cfRule type="cellIs" dxfId="91" priority="88" operator="equal">
      <formula>"Catastrófico"</formula>
    </cfRule>
    <cfRule type="cellIs" dxfId="90" priority="89" operator="equal">
      <formula>"Mayor"</formula>
    </cfRule>
    <cfRule type="cellIs" dxfId="89" priority="90" operator="equal">
      <formula>"Moderado"</formula>
    </cfRule>
    <cfRule type="cellIs" dxfId="88" priority="91" operator="equal">
      <formula>"Menor"</formula>
    </cfRule>
    <cfRule type="cellIs" dxfId="87" priority="92" operator="equal">
      <formula>"Leve"</formula>
    </cfRule>
  </conditionalFormatting>
  <conditionalFormatting sqref="M21:M26">
    <cfRule type="containsText" dxfId="86" priority="87" operator="containsText" text="❌">
      <formula>NOT(ISERROR(SEARCH("❌",M21)))</formula>
    </cfRule>
  </conditionalFormatting>
  <conditionalFormatting sqref="P27">
    <cfRule type="cellIs" dxfId="85" priority="83" operator="equal">
      <formula>"Extremo"</formula>
    </cfRule>
    <cfRule type="cellIs" dxfId="84" priority="84" operator="equal">
      <formula>"Alto"</formula>
    </cfRule>
    <cfRule type="cellIs" dxfId="83" priority="85" operator="equal">
      <formula>"Moderado"</formula>
    </cfRule>
    <cfRule type="cellIs" dxfId="82" priority="86" operator="equal">
      <formula>"Bajo"</formula>
    </cfRule>
  </conditionalFormatting>
  <conditionalFormatting sqref="AA27:AA32">
    <cfRule type="cellIs" dxfId="81" priority="78" operator="equal">
      <formula>"Muy Alta"</formula>
    </cfRule>
    <cfRule type="cellIs" dxfId="80" priority="79" operator="equal">
      <formula>"Alta"</formula>
    </cfRule>
    <cfRule type="cellIs" dxfId="79" priority="80" operator="equal">
      <formula>"Media"</formula>
    </cfRule>
    <cfRule type="cellIs" dxfId="78" priority="81" operator="equal">
      <formula>"Baja"</formula>
    </cfRule>
    <cfRule type="cellIs" dxfId="77" priority="82" operator="equal">
      <formula>"Muy Baja"</formula>
    </cfRule>
  </conditionalFormatting>
  <conditionalFormatting sqref="AC27:AC32">
    <cfRule type="cellIs" dxfId="76" priority="73" operator="equal">
      <formula>"Catastrófico"</formula>
    </cfRule>
    <cfRule type="cellIs" dxfId="75" priority="74" operator="equal">
      <formula>"Mayor"</formula>
    </cfRule>
    <cfRule type="cellIs" dxfId="74" priority="75" operator="equal">
      <formula>"Moderado"</formula>
    </cfRule>
    <cfRule type="cellIs" dxfId="73" priority="76" operator="equal">
      <formula>"Menor"</formula>
    </cfRule>
    <cfRule type="cellIs" dxfId="72" priority="77" operator="equal">
      <formula>"Leve"</formula>
    </cfRule>
  </conditionalFormatting>
  <conditionalFormatting sqref="AE27:AE32">
    <cfRule type="cellIs" dxfId="71" priority="69" operator="equal">
      <formula>"Extremo"</formula>
    </cfRule>
    <cfRule type="cellIs" dxfId="70" priority="70" operator="equal">
      <formula>"Alto"</formula>
    </cfRule>
    <cfRule type="cellIs" dxfId="69" priority="71" operator="equal">
      <formula>"Moderado"</formula>
    </cfRule>
    <cfRule type="cellIs" dxfId="68" priority="72" operator="equal">
      <formula>"Bajo"</formula>
    </cfRule>
  </conditionalFormatting>
  <conditionalFormatting sqref="J27">
    <cfRule type="cellIs" dxfId="67" priority="64" operator="equal">
      <formula>"Muy Alta"</formula>
    </cfRule>
    <cfRule type="cellIs" dxfId="66" priority="65" operator="equal">
      <formula>"Alta"</formula>
    </cfRule>
    <cfRule type="cellIs" dxfId="65" priority="66" operator="equal">
      <formula>"Media"</formula>
    </cfRule>
    <cfRule type="cellIs" dxfId="64" priority="67" operator="equal">
      <formula>"Baja"</formula>
    </cfRule>
    <cfRule type="cellIs" dxfId="63" priority="68" operator="equal">
      <formula>"Muy Baja"</formula>
    </cfRule>
  </conditionalFormatting>
  <conditionalFormatting sqref="N27">
    <cfRule type="cellIs" dxfId="62" priority="59" operator="equal">
      <formula>"Catastrófico"</formula>
    </cfRule>
    <cfRule type="cellIs" dxfId="61" priority="60" operator="equal">
      <formula>"Mayor"</formula>
    </cfRule>
    <cfRule type="cellIs" dxfId="60" priority="61" operator="equal">
      <formula>"Moderado"</formula>
    </cfRule>
    <cfRule type="cellIs" dxfId="59" priority="62" operator="equal">
      <formula>"Menor"</formula>
    </cfRule>
    <cfRule type="cellIs" dxfId="58" priority="63" operator="equal">
      <formula>"Leve"</formula>
    </cfRule>
  </conditionalFormatting>
  <conditionalFormatting sqref="M27:M32">
    <cfRule type="containsText" dxfId="57" priority="58" operator="containsText" text="❌">
      <formula>NOT(ISERROR(SEARCH("❌",M27)))</formula>
    </cfRule>
  </conditionalFormatting>
  <conditionalFormatting sqref="P33 P39 P45">
    <cfRule type="cellIs" dxfId="56" priority="54" operator="equal">
      <formula>"Extremo"</formula>
    </cfRule>
    <cfRule type="cellIs" dxfId="55" priority="55" operator="equal">
      <formula>"Alto"</formula>
    </cfRule>
    <cfRule type="cellIs" dxfId="54" priority="56" operator="equal">
      <formula>"Moderado"</formula>
    </cfRule>
    <cfRule type="cellIs" dxfId="53" priority="57" operator="equal">
      <formula>"Bajo"</formula>
    </cfRule>
  </conditionalFormatting>
  <conditionalFormatting sqref="AA33:AA38">
    <cfRule type="cellIs" dxfId="52" priority="49" operator="equal">
      <formula>"Muy Alta"</formula>
    </cfRule>
    <cfRule type="cellIs" dxfId="51" priority="50" operator="equal">
      <formula>"Alta"</formula>
    </cfRule>
    <cfRule type="cellIs" dxfId="50" priority="51" operator="equal">
      <formula>"Media"</formula>
    </cfRule>
    <cfRule type="cellIs" dxfId="49" priority="52" operator="equal">
      <formula>"Baja"</formula>
    </cfRule>
    <cfRule type="cellIs" dxfId="48" priority="53" operator="equal">
      <formula>"Muy Baja"</formula>
    </cfRule>
  </conditionalFormatting>
  <conditionalFormatting sqref="AC33:AC38">
    <cfRule type="cellIs" dxfId="47" priority="44" operator="equal">
      <formula>"Catastrófico"</formula>
    </cfRule>
    <cfRule type="cellIs" dxfId="46" priority="45" operator="equal">
      <formula>"Mayor"</formula>
    </cfRule>
    <cfRule type="cellIs" dxfId="45" priority="46" operator="equal">
      <formula>"Moderado"</formula>
    </cfRule>
    <cfRule type="cellIs" dxfId="44" priority="47" operator="equal">
      <formula>"Menor"</formula>
    </cfRule>
    <cfRule type="cellIs" dxfId="43" priority="48" operator="equal">
      <formula>"Leve"</formula>
    </cfRule>
  </conditionalFormatting>
  <conditionalFormatting sqref="AE33:AE38">
    <cfRule type="cellIs" dxfId="42" priority="40" operator="equal">
      <formula>"Extremo"</formula>
    </cfRule>
    <cfRule type="cellIs" dxfId="41" priority="41" operator="equal">
      <formula>"Alto"</formula>
    </cfRule>
    <cfRule type="cellIs" dxfId="40" priority="42" operator="equal">
      <formula>"Moderado"</formula>
    </cfRule>
    <cfRule type="cellIs" dxfId="39" priority="43" operator="equal">
      <formula>"Bajo"</formula>
    </cfRule>
  </conditionalFormatting>
  <conditionalFormatting sqref="J33 J39 J45">
    <cfRule type="cellIs" dxfId="38" priority="35" operator="equal">
      <formula>"Muy Alta"</formula>
    </cfRule>
    <cfRule type="cellIs" dxfId="37" priority="36" operator="equal">
      <formula>"Alta"</formula>
    </cfRule>
    <cfRule type="cellIs" dxfId="36" priority="37" operator="equal">
      <formula>"Media"</formula>
    </cfRule>
    <cfRule type="cellIs" dxfId="35" priority="38" operator="equal">
      <formula>"Baja"</formula>
    </cfRule>
    <cfRule type="cellIs" dxfId="34" priority="39" operator="equal">
      <formula>"Muy Baja"</formula>
    </cfRule>
  </conditionalFormatting>
  <conditionalFormatting sqref="N33 N39 N45">
    <cfRule type="cellIs" dxfId="33" priority="30" operator="equal">
      <formula>"Catastrófico"</formula>
    </cfRule>
    <cfRule type="cellIs" dxfId="32" priority="31" operator="equal">
      <formula>"Mayor"</formula>
    </cfRule>
    <cfRule type="cellIs" dxfId="31" priority="32" operator="equal">
      <formula>"Moderado"</formula>
    </cfRule>
    <cfRule type="cellIs" dxfId="30" priority="33" operator="equal">
      <formula>"Menor"</formula>
    </cfRule>
    <cfRule type="cellIs" dxfId="29" priority="34" operator="equal">
      <formula>"Leve"</formula>
    </cfRule>
  </conditionalFormatting>
  <conditionalFormatting sqref="M33:M50">
    <cfRule type="containsText" dxfId="28" priority="29" operator="containsText" text="❌">
      <formula>NOT(ISERROR(SEARCH("❌",M33)))</formula>
    </cfRule>
  </conditionalFormatting>
  <conditionalFormatting sqref="AA39:AA40">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AC39:AC40">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AE39:AE40">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AA45:AA46">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C45:AC46">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E45:AE46">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2">
    <dataValidation type="list" allowBlank="1" showInputMessage="1" showErrorMessage="1" sqref="G6 G69:G1048576 G51:G55 G45 G33:G39 G27 G9:G21">
      <formula1>"Estratégicos, Imagen, Operativos, Financieros,Cumplimiento,Tecnológicos, Fraude, Corrupción, Imparcialidad, Confidencialidad, Seguridad de la información "</formula1>
    </dataValidation>
    <dataValidation type="list" allowBlank="1" showInputMessage="1" showErrorMessage="1" sqref="H6 H69:H1048576 H45 H51:H55 H9:H39">
      <formula1>"Positivo (Oportunidad) , Negativo (Amenaza)"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'Opciones Tratamiento'!$B$9:$B$10</xm:f>
          </x14:formula1>
          <xm:sqref>AL21:AL25 AL45:AL46 AL15:AL19 AL9:AL13 AL27:AL28 AL30:AL31 AL33:AL34 AL36:AL37 AL39:AL40</xm:sqref>
        </x14:dataValidation>
        <x14:dataValidation type="list" allowBlank="1" showInputMessage="1" showErrorMessage="1">
          <x14:formula1>
            <xm:f>'Tabla Valoración controles'!$D$4:$D$6</xm:f>
          </x14:formula1>
          <xm:sqref>T45:T46 T9:T40</xm:sqref>
        </x14:dataValidation>
        <x14:dataValidation type="list" allowBlank="1" showInputMessage="1" showErrorMessage="1">
          <x14:formula1>
            <xm:f>'Tabla Valoración controles'!$D$7:$D$8</xm:f>
          </x14:formula1>
          <xm:sqref>U45:U46 U9:U40</xm:sqref>
        </x14:dataValidation>
        <x14:dataValidation type="list" allowBlank="1" showInputMessage="1" showErrorMessage="1">
          <x14:formula1>
            <xm:f>'Tabla Valoración controles'!$D$9:$D$10</xm:f>
          </x14:formula1>
          <xm:sqref>W45:W46 W9:W40</xm:sqref>
        </x14:dataValidation>
        <x14:dataValidation type="list" allowBlank="1" showInputMessage="1" showErrorMessage="1">
          <x14:formula1>
            <xm:f>'Tabla Valoración controles'!$D$11:$D$12</xm:f>
          </x14:formula1>
          <xm:sqref>X45:X46 X9:X40</xm:sqref>
        </x14:dataValidation>
        <x14:dataValidation type="list" allowBlank="1" showInputMessage="1" showErrorMessage="1">
          <x14:formula1>
            <xm:f>'Tabla Valoración controles'!$D$13:$D$14</xm:f>
          </x14:formula1>
          <xm:sqref>Y45:Y46 Y9:Y40</xm:sqref>
        </x14:dataValidation>
        <x14:dataValidation type="list" allowBlank="1" showInputMessage="1" showErrorMessage="1">
          <x14:formula1>
            <xm:f>'Opciones Tratamiento'!$B$2:$B$5</xm:f>
          </x14:formula1>
          <xm:sqref>AF45:AF46 AF9:AF40</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AG45:AG46 AG29:AG40 AG9:AG27</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AH45:AH46 AH9:AH40</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AI45:AI46 AI9:AI40</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AJ45:AJ46 AJ9:AJ40</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AK45:AK46 AK9:AK40</xm:sqref>
        </x14:dataValidation>
        <x14:dataValidation type="list" allowBlank="1" showInputMessage="1" showErrorMessage="1">
          <x14:formula1>
            <xm:f>'Tabla Impacto'!$F$210:$F$221</xm:f>
          </x14:formula1>
          <xm:sqref>L9:L50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U140"/>
  <sheetViews>
    <sheetView topLeftCell="A4" zoomScale="50" zoomScaleNormal="50" workbookViewId="0">
      <selection activeCell="P32" sqref="P32:U37"/>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56" t="s">
        <v>154</v>
      </c>
      <c r="C2" s="256"/>
      <c r="D2" s="256"/>
      <c r="E2" s="256"/>
      <c r="F2" s="256"/>
      <c r="G2" s="256"/>
      <c r="H2" s="256"/>
      <c r="I2" s="256"/>
      <c r="J2" s="294" t="s">
        <v>2</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56"/>
      <c r="C3" s="256"/>
      <c r="D3" s="256"/>
      <c r="E3" s="256"/>
      <c r="F3" s="256"/>
      <c r="G3" s="256"/>
      <c r="H3" s="256"/>
      <c r="I3" s="256"/>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56"/>
      <c r="C4" s="256"/>
      <c r="D4" s="256"/>
      <c r="E4" s="256"/>
      <c r="F4" s="256"/>
      <c r="G4" s="256"/>
      <c r="H4" s="256"/>
      <c r="I4" s="256"/>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306" t="s">
        <v>3</v>
      </c>
      <c r="C6" s="306"/>
      <c r="D6" s="307"/>
      <c r="E6" s="295" t="s">
        <v>112</v>
      </c>
      <c r="F6" s="296"/>
      <c r="G6" s="296"/>
      <c r="H6" s="296"/>
      <c r="I6" s="297"/>
      <c r="J6" s="291" t="str">
        <f ca="1">IF(AND('Mapa final'!$J$9="Muy Alta",'Mapa final'!$N$9="Leve"),CONCATENATE("R",'Mapa final'!$A$9),"")</f>
        <v/>
      </c>
      <c r="K6" s="292"/>
      <c r="L6" s="292" t="e">
        <f>IF(AND('Mapa final'!#REF!="Muy Alta",'Mapa final'!#REF!="Leve"),CONCATENATE("R",'Mapa final'!#REF!),"")</f>
        <v>#REF!</v>
      </c>
      <c r="M6" s="292"/>
      <c r="N6" s="292" t="e">
        <f>IF(AND('Mapa final'!#REF!="Muy Alta",'Mapa final'!#REF!="Leve"),CONCATENATE("R",'Mapa final'!#REF!),"")</f>
        <v>#REF!</v>
      </c>
      <c r="O6" s="293"/>
      <c r="P6" s="291" t="str">
        <f ca="1">IF(AND('Mapa final'!$J$9="Muy Alta",'Mapa final'!$N$9="Menor"),CONCATENATE("R",'Mapa final'!$A$9),"")</f>
        <v/>
      </c>
      <c r="Q6" s="292"/>
      <c r="R6" s="292" t="e">
        <f>IF(AND('Mapa final'!#REF!="Muy Alta",'Mapa final'!#REF!="Menor"),CONCATENATE("R",'Mapa final'!#REF!),"")</f>
        <v>#REF!</v>
      </c>
      <c r="S6" s="292"/>
      <c r="T6" s="292" t="e">
        <f>IF(AND('Mapa final'!#REF!="Muy Alta",'Mapa final'!#REF!="Menor"),CONCATENATE("R",'Mapa final'!#REF!),"")</f>
        <v>#REF!</v>
      </c>
      <c r="U6" s="293"/>
      <c r="V6" s="291" t="str">
        <f ca="1">IF(AND('Mapa final'!$J$9="Muy Alta",'Mapa final'!$N$9="Moderado"),CONCATENATE("R",'Mapa final'!$A$9),"")</f>
        <v/>
      </c>
      <c r="W6" s="292"/>
      <c r="X6" s="292" t="e">
        <f>IF(AND('Mapa final'!#REF!="Muy Alta",'Mapa final'!#REF!="Moderado"),CONCATENATE("R",'Mapa final'!#REF!),"")</f>
        <v>#REF!</v>
      </c>
      <c r="Y6" s="292"/>
      <c r="Z6" s="292" t="e">
        <f>IF(AND('Mapa final'!#REF!="Muy Alta",'Mapa final'!#REF!="Moderado"),CONCATENATE("R",'Mapa final'!#REF!),"")</f>
        <v>#REF!</v>
      </c>
      <c r="AA6" s="293"/>
      <c r="AB6" s="291" t="str">
        <f ca="1">IF(AND('Mapa final'!$J$9="Muy Alta",'Mapa final'!$N$9="Mayor"),CONCATENATE("R",'Mapa final'!$A$9),"")</f>
        <v>R0</v>
      </c>
      <c r="AC6" s="292"/>
      <c r="AD6" s="292" t="e">
        <f>IF(AND('Mapa final'!#REF!="Muy Alta",'Mapa final'!#REF!="Mayor"),CONCATENATE("R",'Mapa final'!#REF!),"")</f>
        <v>#REF!</v>
      </c>
      <c r="AE6" s="292"/>
      <c r="AF6" s="292" t="e">
        <f>IF(AND('Mapa final'!#REF!="Muy Alta",'Mapa final'!#REF!="Mayor"),CONCATENATE("R",'Mapa final'!#REF!),"")</f>
        <v>#REF!</v>
      </c>
      <c r="AG6" s="293"/>
      <c r="AH6" s="281" t="str">
        <f ca="1">IF(AND('Mapa final'!$J$9="Muy Alta",'Mapa final'!$N$9="Catastrófico"),CONCATENATE("R",'Mapa final'!$A$9),"")</f>
        <v/>
      </c>
      <c r="AI6" s="282"/>
      <c r="AJ6" s="282" t="e">
        <f>IF(AND('Mapa final'!#REF!="Muy Alta",'Mapa final'!#REF!="Catastrófico"),CONCATENATE("R",'Mapa final'!#REF!),"")</f>
        <v>#REF!</v>
      </c>
      <c r="AK6" s="282"/>
      <c r="AL6" s="282" t="e">
        <f>IF(AND('Mapa final'!#REF!="Muy Alta",'Mapa final'!#REF!="Catastrófico"),CONCATENATE("R",'Mapa final'!#REF!),"")</f>
        <v>#REF!</v>
      </c>
      <c r="AM6" s="283"/>
      <c r="AO6" s="308" t="s">
        <v>75</v>
      </c>
      <c r="AP6" s="309"/>
      <c r="AQ6" s="309"/>
      <c r="AR6" s="309"/>
      <c r="AS6" s="309"/>
      <c r="AT6" s="31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306"/>
      <c r="C7" s="306"/>
      <c r="D7" s="307"/>
      <c r="E7" s="298"/>
      <c r="F7" s="299"/>
      <c r="G7" s="299"/>
      <c r="H7" s="299"/>
      <c r="I7" s="300"/>
      <c r="J7" s="284"/>
      <c r="K7" s="285"/>
      <c r="L7" s="285"/>
      <c r="M7" s="285"/>
      <c r="N7" s="285"/>
      <c r="O7" s="287"/>
      <c r="P7" s="284"/>
      <c r="Q7" s="285"/>
      <c r="R7" s="285"/>
      <c r="S7" s="285"/>
      <c r="T7" s="285"/>
      <c r="U7" s="287"/>
      <c r="V7" s="284"/>
      <c r="W7" s="285"/>
      <c r="X7" s="285"/>
      <c r="Y7" s="285"/>
      <c r="Z7" s="285"/>
      <c r="AA7" s="287"/>
      <c r="AB7" s="284"/>
      <c r="AC7" s="285"/>
      <c r="AD7" s="285"/>
      <c r="AE7" s="285"/>
      <c r="AF7" s="285"/>
      <c r="AG7" s="287"/>
      <c r="AH7" s="275"/>
      <c r="AI7" s="276"/>
      <c r="AJ7" s="276"/>
      <c r="AK7" s="276"/>
      <c r="AL7" s="276"/>
      <c r="AM7" s="277"/>
      <c r="AN7" s="70"/>
      <c r="AO7" s="311"/>
      <c r="AP7" s="312"/>
      <c r="AQ7" s="312"/>
      <c r="AR7" s="312"/>
      <c r="AS7" s="312"/>
      <c r="AT7" s="313"/>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306"/>
      <c r="C8" s="306"/>
      <c r="D8" s="307"/>
      <c r="E8" s="298"/>
      <c r="F8" s="299"/>
      <c r="G8" s="299"/>
      <c r="H8" s="299"/>
      <c r="I8" s="300"/>
      <c r="J8" s="284" t="e">
        <f>IF(AND('Mapa final'!#REF!="Muy Alta",'Mapa final'!#REF!="Leve"),CONCATENATE("R",'Mapa final'!#REF!),"")</f>
        <v>#REF!</v>
      </c>
      <c r="K8" s="285"/>
      <c r="L8" s="286" t="e">
        <f>IF(AND('Mapa final'!#REF!="Muy Alta",'Mapa final'!#REF!="Leve"),CONCATENATE("R",'Mapa final'!#REF!),"")</f>
        <v>#REF!</v>
      </c>
      <c r="M8" s="286"/>
      <c r="N8" s="286" t="e">
        <f>IF(AND('Mapa final'!#REF!="Muy Alta",'Mapa final'!#REF!="Leve"),CONCATENATE("R",'Mapa final'!#REF!),"")</f>
        <v>#REF!</v>
      </c>
      <c r="O8" s="287"/>
      <c r="P8" s="284" t="e">
        <f>IF(AND('Mapa final'!#REF!="Muy Alta",'Mapa final'!#REF!="Menor"),CONCATENATE("R",'Mapa final'!#REF!),"")</f>
        <v>#REF!</v>
      </c>
      <c r="Q8" s="285"/>
      <c r="R8" s="286" t="e">
        <f>IF(AND('Mapa final'!#REF!="Muy Alta",'Mapa final'!#REF!="Menor"),CONCATENATE("R",'Mapa final'!#REF!),"")</f>
        <v>#REF!</v>
      </c>
      <c r="S8" s="286"/>
      <c r="T8" s="286" t="e">
        <f>IF(AND('Mapa final'!#REF!="Muy Alta",'Mapa final'!#REF!="Menor"),CONCATENATE("R",'Mapa final'!#REF!),"")</f>
        <v>#REF!</v>
      </c>
      <c r="U8" s="287"/>
      <c r="V8" s="284" t="e">
        <f>IF(AND('Mapa final'!#REF!="Muy Alta",'Mapa final'!#REF!="Moderado"),CONCATENATE("R",'Mapa final'!#REF!),"")</f>
        <v>#REF!</v>
      </c>
      <c r="W8" s="285"/>
      <c r="X8" s="286" t="e">
        <f>IF(AND('Mapa final'!#REF!="Muy Alta",'Mapa final'!#REF!="Moderado"),CONCATENATE("R",'Mapa final'!#REF!),"")</f>
        <v>#REF!</v>
      </c>
      <c r="Y8" s="286"/>
      <c r="Z8" s="286" t="e">
        <f>IF(AND('Mapa final'!#REF!="Muy Alta",'Mapa final'!#REF!="Moderado"),CONCATENATE("R",'Mapa final'!#REF!),"")</f>
        <v>#REF!</v>
      </c>
      <c r="AA8" s="287"/>
      <c r="AB8" s="284" t="e">
        <f>IF(AND('Mapa final'!#REF!="Muy Alta",'Mapa final'!#REF!="Mayor"),CONCATENATE("R",'Mapa final'!#REF!),"")</f>
        <v>#REF!</v>
      </c>
      <c r="AC8" s="285"/>
      <c r="AD8" s="286" t="e">
        <f>IF(AND('Mapa final'!#REF!="Muy Alta",'Mapa final'!#REF!="Mayor"),CONCATENATE("R",'Mapa final'!#REF!),"")</f>
        <v>#REF!</v>
      </c>
      <c r="AE8" s="286"/>
      <c r="AF8" s="286" t="e">
        <f>IF(AND('Mapa final'!#REF!="Muy Alta",'Mapa final'!#REF!="Mayor"),CONCATENATE("R",'Mapa final'!#REF!),"")</f>
        <v>#REF!</v>
      </c>
      <c r="AG8" s="287"/>
      <c r="AH8" s="275" t="e">
        <f>IF(AND('Mapa final'!#REF!="Muy Alta",'Mapa final'!#REF!="Catastrófico"),CONCATENATE("R",'Mapa final'!#REF!),"")</f>
        <v>#REF!</v>
      </c>
      <c r="AI8" s="276"/>
      <c r="AJ8" s="276" t="e">
        <f>IF(AND('Mapa final'!#REF!="Muy Alta",'Mapa final'!#REF!="Catastrófico"),CONCATENATE("R",'Mapa final'!#REF!),"")</f>
        <v>#REF!</v>
      </c>
      <c r="AK8" s="276"/>
      <c r="AL8" s="276" t="e">
        <f>IF(AND('Mapa final'!#REF!="Muy Alta",'Mapa final'!#REF!="Catastrófico"),CONCATENATE("R",'Mapa final'!#REF!),"")</f>
        <v>#REF!</v>
      </c>
      <c r="AM8" s="277"/>
      <c r="AN8" s="70"/>
      <c r="AO8" s="311"/>
      <c r="AP8" s="312"/>
      <c r="AQ8" s="312"/>
      <c r="AR8" s="312"/>
      <c r="AS8" s="312"/>
      <c r="AT8" s="313"/>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306"/>
      <c r="C9" s="306"/>
      <c r="D9" s="307"/>
      <c r="E9" s="298"/>
      <c r="F9" s="299"/>
      <c r="G9" s="299"/>
      <c r="H9" s="299"/>
      <c r="I9" s="300"/>
      <c r="J9" s="284"/>
      <c r="K9" s="285"/>
      <c r="L9" s="286"/>
      <c r="M9" s="286"/>
      <c r="N9" s="286"/>
      <c r="O9" s="287"/>
      <c r="P9" s="284"/>
      <c r="Q9" s="285"/>
      <c r="R9" s="286"/>
      <c r="S9" s="286"/>
      <c r="T9" s="286"/>
      <c r="U9" s="287"/>
      <c r="V9" s="284"/>
      <c r="W9" s="285"/>
      <c r="X9" s="286"/>
      <c r="Y9" s="286"/>
      <c r="Z9" s="286"/>
      <c r="AA9" s="287"/>
      <c r="AB9" s="284"/>
      <c r="AC9" s="285"/>
      <c r="AD9" s="286"/>
      <c r="AE9" s="286"/>
      <c r="AF9" s="286"/>
      <c r="AG9" s="287"/>
      <c r="AH9" s="275"/>
      <c r="AI9" s="276"/>
      <c r="AJ9" s="276"/>
      <c r="AK9" s="276"/>
      <c r="AL9" s="276"/>
      <c r="AM9" s="277"/>
      <c r="AN9" s="70"/>
      <c r="AO9" s="311"/>
      <c r="AP9" s="312"/>
      <c r="AQ9" s="312"/>
      <c r="AR9" s="312"/>
      <c r="AS9" s="312"/>
      <c r="AT9" s="313"/>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306"/>
      <c r="C10" s="306"/>
      <c r="D10" s="307"/>
      <c r="E10" s="298"/>
      <c r="F10" s="299"/>
      <c r="G10" s="299"/>
      <c r="H10" s="299"/>
      <c r="I10" s="300"/>
      <c r="J10" s="284" t="e">
        <f>IF(AND('Mapa final'!#REF!="Muy Alta",'Mapa final'!#REF!="Leve"),CONCATENATE("R",'Mapa final'!#REF!),"")</f>
        <v>#REF!</v>
      </c>
      <c r="K10" s="285"/>
      <c r="L10" s="286" t="e">
        <f>IF(AND('Mapa final'!#REF!="Muy Alta",'Mapa final'!#REF!="Leve"),CONCATENATE("R",'Mapa final'!#REF!),"")</f>
        <v>#REF!</v>
      </c>
      <c r="M10" s="286"/>
      <c r="N10" s="286" t="e">
        <f>IF(AND('Mapa final'!#REF!="Muy Alta",'Mapa final'!#REF!="Leve"),CONCATENATE("R",'Mapa final'!#REF!),"")</f>
        <v>#REF!</v>
      </c>
      <c r="O10" s="287"/>
      <c r="P10" s="284" t="e">
        <f>IF(AND('Mapa final'!#REF!="Muy Alta",'Mapa final'!#REF!="Menor"),CONCATENATE("R",'Mapa final'!#REF!),"")</f>
        <v>#REF!</v>
      </c>
      <c r="Q10" s="285"/>
      <c r="R10" s="286" t="e">
        <f>IF(AND('Mapa final'!#REF!="Muy Alta",'Mapa final'!#REF!="Menor"),CONCATENATE("R",'Mapa final'!#REF!),"")</f>
        <v>#REF!</v>
      </c>
      <c r="S10" s="286"/>
      <c r="T10" s="286" t="e">
        <f>IF(AND('Mapa final'!#REF!="Muy Alta",'Mapa final'!#REF!="Menor"),CONCATENATE("R",'Mapa final'!#REF!),"")</f>
        <v>#REF!</v>
      </c>
      <c r="U10" s="287"/>
      <c r="V10" s="284" t="e">
        <f>IF(AND('Mapa final'!#REF!="Muy Alta",'Mapa final'!#REF!="Moderado"),CONCATENATE("R",'Mapa final'!#REF!),"")</f>
        <v>#REF!</v>
      </c>
      <c r="W10" s="285"/>
      <c r="X10" s="286" t="e">
        <f>IF(AND('Mapa final'!#REF!="Muy Alta",'Mapa final'!#REF!="Moderado"),CONCATENATE("R",'Mapa final'!#REF!),"")</f>
        <v>#REF!</v>
      </c>
      <c r="Y10" s="286"/>
      <c r="Z10" s="286" t="e">
        <f>IF(AND('Mapa final'!#REF!="Muy Alta",'Mapa final'!#REF!="Moderado"),CONCATENATE("R",'Mapa final'!#REF!),"")</f>
        <v>#REF!</v>
      </c>
      <c r="AA10" s="287"/>
      <c r="AB10" s="284" t="e">
        <f>IF(AND('Mapa final'!#REF!="Muy Alta",'Mapa final'!#REF!="Mayor"),CONCATENATE("R",'Mapa final'!#REF!),"")</f>
        <v>#REF!</v>
      </c>
      <c r="AC10" s="285"/>
      <c r="AD10" s="286" t="e">
        <f>IF(AND('Mapa final'!#REF!="Muy Alta",'Mapa final'!#REF!="Mayor"),CONCATENATE("R",'Mapa final'!#REF!),"")</f>
        <v>#REF!</v>
      </c>
      <c r="AE10" s="286"/>
      <c r="AF10" s="286" t="e">
        <f>IF(AND('Mapa final'!#REF!="Muy Alta",'Mapa final'!#REF!="Mayor"),CONCATENATE("R",'Mapa final'!#REF!),"")</f>
        <v>#REF!</v>
      </c>
      <c r="AG10" s="287"/>
      <c r="AH10" s="275" t="e">
        <f>IF(AND('Mapa final'!#REF!="Muy Alta",'Mapa final'!#REF!="Catastrófico"),CONCATENATE("R",'Mapa final'!#REF!),"")</f>
        <v>#REF!</v>
      </c>
      <c r="AI10" s="276"/>
      <c r="AJ10" s="276" t="e">
        <f>IF(AND('Mapa final'!#REF!="Muy Alta",'Mapa final'!#REF!="Catastrófico"),CONCATENATE("R",'Mapa final'!#REF!),"")</f>
        <v>#REF!</v>
      </c>
      <c r="AK10" s="276"/>
      <c r="AL10" s="276" t="e">
        <f>IF(AND('Mapa final'!#REF!="Muy Alta",'Mapa final'!#REF!="Catastrófico"),CONCATENATE("R",'Mapa final'!#REF!),"")</f>
        <v>#REF!</v>
      </c>
      <c r="AM10" s="277"/>
      <c r="AN10" s="70"/>
      <c r="AO10" s="311"/>
      <c r="AP10" s="312"/>
      <c r="AQ10" s="312"/>
      <c r="AR10" s="312"/>
      <c r="AS10" s="312"/>
      <c r="AT10" s="313"/>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306"/>
      <c r="C11" s="306"/>
      <c r="D11" s="307"/>
      <c r="E11" s="298"/>
      <c r="F11" s="299"/>
      <c r="G11" s="299"/>
      <c r="H11" s="299"/>
      <c r="I11" s="300"/>
      <c r="J11" s="284"/>
      <c r="K11" s="285"/>
      <c r="L11" s="286"/>
      <c r="M11" s="286"/>
      <c r="N11" s="286"/>
      <c r="O11" s="287"/>
      <c r="P11" s="284"/>
      <c r="Q11" s="285"/>
      <c r="R11" s="286"/>
      <c r="S11" s="286"/>
      <c r="T11" s="286"/>
      <c r="U11" s="287"/>
      <c r="V11" s="284"/>
      <c r="W11" s="285"/>
      <c r="X11" s="286"/>
      <c r="Y11" s="286"/>
      <c r="Z11" s="286"/>
      <c r="AA11" s="287"/>
      <c r="AB11" s="284"/>
      <c r="AC11" s="285"/>
      <c r="AD11" s="286"/>
      <c r="AE11" s="286"/>
      <c r="AF11" s="286"/>
      <c r="AG11" s="287"/>
      <c r="AH11" s="275"/>
      <c r="AI11" s="276"/>
      <c r="AJ11" s="276"/>
      <c r="AK11" s="276"/>
      <c r="AL11" s="276"/>
      <c r="AM11" s="277"/>
      <c r="AN11" s="70"/>
      <c r="AO11" s="311"/>
      <c r="AP11" s="312"/>
      <c r="AQ11" s="312"/>
      <c r="AR11" s="312"/>
      <c r="AS11" s="312"/>
      <c r="AT11" s="313"/>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306"/>
      <c r="C12" s="306"/>
      <c r="D12" s="307"/>
      <c r="E12" s="298"/>
      <c r="F12" s="299"/>
      <c r="G12" s="299"/>
      <c r="H12" s="299"/>
      <c r="I12" s="300"/>
      <c r="J12" s="284" t="e">
        <f>IF(AND('Mapa final'!#REF!="Muy Alta",'Mapa final'!#REF!="Leve"),CONCATENATE("R",'Mapa final'!#REF!),"")</f>
        <v>#REF!</v>
      </c>
      <c r="K12" s="285"/>
      <c r="L12" s="286" t="e">
        <f>IF(AND('Mapa final'!#REF!="Muy Alta",'Mapa final'!#REF!="Leve"),CONCATENATE("R",'Mapa final'!#REF!),"")</f>
        <v>#REF!</v>
      </c>
      <c r="M12" s="286"/>
      <c r="N12" s="286" t="e">
        <f>IF(AND('Mapa final'!#REF!="Muy Alta",'Mapa final'!#REF!="Leve"),CONCATENATE("R",'Mapa final'!#REF!),"")</f>
        <v>#REF!</v>
      </c>
      <c r="O12" s="287"/>
      <c r="P12" s="284" t="e">
        <f>IF(AND('Mapa final'!#REF!="Muy Alta",'Mapa final'!#REF!="Menor"),CONCATENATE("R",'Mapa final'!#REF!),"")</f>
        <v>#REF!</v>
      </c>
      <c r="Q12" s="285"/>
      <c r="R12" s="286" t="e">
        <f>IF(AND('Mapa final'!#REF!="Muy Alta",'Mapa final'!#REF!="Menor"),CONCATENATE("R",'Mapa final'!#REF!),"")</f>
        <v>#REF!</v>
      </c>
      <c r="S12" s="286"/>
      <c r="T12" s="286" t="e">
        <f>IF(AND('Mapa final'!#REF!="Muy Alta",'Mapa final'!#REF!="Menor"),CONCATENATE("R",'Mapa final'!#REF!),"")</f>
        <v>#REF!</v>
      </c>
      <c r="U12" s="287"/>
      <c r="V12" s="284" t="e">
        <f>IF(AND('Mapa final'!#REF!="Muy Alta",'Mapa final'!#REF!="Moderado"),CONCATENATE("R",'Mapa final'!#REF!),"")</f>
        <v>#REF!</v>
      </c>
      <c r="W12" s="285"/>
      <c r="X12" s="286" t="e">
        <f>IF(AND('Mapa final'!#REF!="Muy Alta",'Mapa final'!#REF!="Moderado"),CONCATENATE("R",'Mapa final'!#REF!),"")</f>
        <v>#REF!</v>
      </c>
      <c r="Y12" s="286"/>
      <c r="Z12" s="286" t="e">
        <f>IF(AND('Mapa final'!#REF!="Muy Alta",'Mapa final'!#REF!="Moderado"),CONCATENATE("R",'Mapa final'!#REF!),"")</f>
        <v>#REF!</v>
      </c>
      <c r="AA12" s="287"/>
      <c r="AB12" s="284" t="e">
        <f>IF(AND('Mapa final'!#REF!="Muy Alta",'Mapa final'!#REF!="Mayor"),CONCATENATE("R",'Mapa final'!#REF!),"")</f>
        <v>#REF!</v>
      </c>
      <c r="AC12" s="285"/>
      <c r="AD12" s="286" t="e">
        <f>IF(AND('Mapa final'!#REF!="Muy Alta",'Mapa final'!#REF!="Mayor"),CONCATENATE("R",'Mapa final'!#REF!),"")</f>
        <v>#REF!</v>
      </c>
      <c r="AE12" s="286"/>
      <c r="AF12" s="286" t="e">
        <f>IF(AND('Mapa final'!#REF!="Muy Alta",'Mapa final'!#REF!="Mayor"),CONCATENATE("R",'Mapa final'!#REF!),"")</f>
        <v>#REF!</v>
      </c>
      <c r="AG12" s="287"/>
      <c r="AH12" s="275" t="e">
        <f>IF(AND('Mapa final'!#REF!="Muy Alta",'Mapa final'!#REF!="Catastrófico"),CONCATENATE("R",'Mapa final'!#REF!),"")</f>
        <v>#REF!</v>
      </c>
      <c r="AI12" s="276"/>
      <c r="AJ12" s="276" t="e">
        <f>IF(AND('Mapa final'!#REF!="Muy Alta",'Mapa final'!#REF!="Catastrófico"),CONCATENATE("R",'Mapa final'!#REF!),"")</f>
        <v>#REF!</v>
      </c>
      <c r="AK12" s="276"/>
      <c r="AL12" s="276" t="e">
        <f>IF(AND('Mapa final'!#REF!="Muy Alta",'Mapa final'!#REF!="Catastrófico"),CONCATENATE("R",'Mapa final'!#REF!),"")</f>
        <v>#REF!</v>
      </c>
      <c r="AM12" s="277"/>
      <c r="AN12" s="70"/>
      <c r="AO12" s="311"/>
      <c r="AP12" s="312"/>
      <c r="AQ12" s="312"/>
      <c r="AR12" s="312"/>
      <c r="AS12" s="312"/>
      <c r="AT12" s="313"/>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306"/>
      <c r="C13" s="306"/>
      <c r="D13" s="307"/>
      <c r="E13" s="301"/>
      <c r="F13" s="302"/>
      <c r="G13" s="302"/>
      <c r="H13" s="302"/>
      <c r="I13" s="303"/>
      <c r="J13" s="284"/>
      <c r="K13" s="285"/>
      <c r="L13" s="285"/>
      <c r="M13" s="285"/>
      <c r="N13" s="285"/>
      <c r="O13" s="287"/>
      <c r="P13" s="284"/>
      <c r="Q13" s="285"/>
      <c r="R13" s="285"/>
      <c r="S13" s="285"/>
      <c r="T13" s="285"/>
      <c r="U13" s="287"/>
      <c r="V13" s="284"/>
      <c r="W13" s="285"/>
      <c r="X13" s="285"/>
      <c r="Y13" s="285"/>
      <c r="Z13" s="285"/>
      <c r="AA13" s="287"/>
      <c r="AB13" s="284"/>
      <c r="AC13" s="285"/>
      <c r="AD13" s="285"/>
      <c r="AE13" s="285"/>
      <c r="AF13" s="285"/>
      <c r="AG13" s="287"/>
      <c r="AH13" s="278"/>
      <c r="AI13" s="279"/>
      <c r="AJ13" s="279"/>
      <c r="AK13" s="279"/>
      <c r="AL13" s="279"/>
      <c r="AM13" s="280"/>
      <c r="AN13" s="70"/>
      <c r="AO13" s="314"/>
      <c r="AP13" s="315"/>
      <c r="AQ13" s="315"/>
      <c r="AR13" s="315"/>
      <c r="AS13" s="315"/>
      <c r="AT13" s="316"/>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306"/>
      <c r="C14" s="306"/>
      <c r="D14" s="307"/>
      <c r="E14" s="295" t="s">
        <v>111</v>
      </c>
      <c r="F14" s="296"/>
      <c r="G14" s="296"/>
      <c r="H14" s="296"/>
      <c r="I14" s="296"/>
      <c r="J14" s="272" t="str">
        <f ca="1">IF(AND('Mapa final'!$J$9="Alta",'Mapa final'!$N$9="Leve"),CONCATENATE("R",'Mapa final'!$A$9),"")</f>
        <v/>
      </c>
      <c r="K14" s="273"/>
      <c r="L14" s="273" t="e">
        <f>IF(AND('Mapa final'!#REF!="Alta",'Mapa final'!#REF!="Leve"),CONCATENATE("R",'Mapa final'!#REF!),"")</f>
        <v>#REF!</v>
      </c>
      <c r="M14" s="273"/>
      <c r="N14" s="273" t="e">
        <f>IF(AND('Mapa final'!#REF!="Alta",'Mapa final'!#REF!="Leve"),CONCATENATE("R",'Mapa final'!#REF!),"")</f>
        <v>#REF!</v>
      </c>
      <c r="O14" s="274"/>
      <c r="P14" s="272" t="str">
        <f ca="1">IF(AND('Mapa final'!$J$9="Alta",'Mapa final'!$N$9="Menor"),CONCATENATE("R",'Mapa final'!$A$9),"")</f>
        <v/>
      </c>
      <c r="Q14" s="273"/>
      <c r="R14" s="273" t="e">
        <f>IF(AND('Mapa final'!#REF!="Alta",'Mapa final'!#REF!="Menor"),CONCATENATE("R",'Mapa final'!#REF!),"")</f>
        <v>#REF!</v>
      </c>
      <c r="S14" s="273"/>
      <c r="T14" s="273" t="e">
        <f>IF(AND('Mapa final'!#REF!="Alta",'Mapa final'!#REF!="Menor"),CONCATENATE("R",'Mapa final'!#REF!),"")</f>
        <v>#REF!</v>
      </c>
      <c r="U14" s="274"/>
      <c r="V14" s="291" t="str">
        <f ca="1">IF(AND('Mapa final'!$J$9="Alta",'Mapa final'!$N$9="Moderado"),CONCATENATE("R",'Mapa final'!$A$9),"")</f>
        <v/>
      </c>
      <c r="W14" s="292"/>
      <c r="X14" s="292" t="e">
        <f>IF(AND('Mapa final'!#REF!="Alta",'Mapa final'!#REF!="Moderado"),CONCATENATE("R",'Mapa final'!#REF!),"")</f>
        <v>#REF!</v>
      </c>
      <c r="Y14" s="292"/>
      <c r="Z14" s="292" t="e">
        <f>IF(AND('Mapa final'!#REF!="Alta",'Mapa final'!#REF!="Moderado"),CONCATENATE("R",'Mapa final'!#REF!),"")</f>
        <v>#REF!</v>
      </c>
      <c r="AA14" s="293"/>
      <c r="AB14" s="291" t="str">
        <f ca="1">IF(AND('Mapa final'!$J$9="Alta",'Mapa final'!$N$9="Mayor"),CONCATENATE("R",'Mapa final'!$A$9),"")</f>
        <v/>
      </c>
      <c r="AC14" s="292"/>
      <c r="AD14" s="292" t="e">
        <f>IF(AND('Mapa final'!#REF!="Alta",'Mapa final'!#REF!="Mayor"),CONCATENATE("R",'Mapa final'!#REF!),"")</f>
        <v>#REF!</v>
      </c>
      <c r="AE14" s="292"/>
      <c r="AF14" s="292" t="e">
        <f>IF(AND('Mapa final'!#REF!="Alta",'Mapa final'!#REF!="Mayor"),CONCATENATE("R",'Mapa final'!#REF!),"")</f>
        <v>#REF!</v>
      </c>
      <c r="AG14" s="293"/>
      <c r="AH14" s="281" t="str">
        <f ca="1">IF(AND('Mapa final'!$J$9="Alta",'Mapa final'!$N$9="Catastrófico"),CONCATENATE("R",'Mapa final'!$A$9),"")</f>
        <v/>
      </c>
      <c r="AI14" s="282"/>
      <c r="AJ14" s="282" t="e">
        <f>IF(AND('Mapa final'!#REF!="Alta",'Mapa final'!#REF!="Catastrófico"),CONCATENATE("R",'Mapa final'!#REF!),"")</f>
        <v>#REF!</v>
      </c>
      <c r="AK14" s="282"/>
      <c r="AL14" s="282" t="e">
        <f>IF(AND('Mapa final'!#REF!="Alta",'Mapa final'!#REF!="Catastrófico"),CONCATENATE("R",'Mapa final'!#REF!),"")</f>
        <v>#REF!</v>
      </c>
      <c r="AM14" s="283"/>
      <c r="AN14" s="70"/>
      <c r="AO14" s="317" t="s">
        <v>76</v>
      </c>
      <c r="AP14" s="318"/>
      <c r="AQ14" s="318"/>
      <c r="AR14" s="318"/>
      <c r="AS14" s="318"/>
      <c r="AT14" s="319"/>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306"/>
      <c r="C15" s="306"/>
      <c r="D15" s="307"/>
      <c r="E15" s="298"/>
      <c r="F15" s="299"/>
      <c r="G15" s="299"/>
      <c r="H15" s="299"/>
      <c r="I15" s="304"/>
      <c r="J15" s="266"/>
      <c r="K15" s="267"/>
      <c r="L15" s="267"/>
      <c r="M15" s="267"/>
      <c r="N15" s="267"/>
      <c r="O15" s="268"/>
      <c r="P15" s="266"/>
      <c r="Q15" s="267"/>
      <c r="R15" s="267"/>
      <c r="S15" s="267"/>
      <c r="T15" s="267"/>
      <c r="U15" s="268"/>
      <c r="V15" s="284"/>
      <c r="W15" s="285"/>
      <c r="X15" s="285"/>
      <c r="Y15" s="285"/>
      <c r="Z15" s="285"/>
      <c r="AA15" s="287"/>
      <c r="AB15" s="284"/>
      <c r="AC15" s="285"/>
      <c r="AD15" s="285"/>
      <c r="AE15" s="285"/>
      <c r="AF15" s="285"/>
      <c r="AG15" s="287"/>
      <c r="AH15" s="275"/>
      <c r="AI15" s="276"/>
      <c r="AJ15" s="276"/>
      <c r="AK15" s="276"/>
      <c r="AL15" s="276"/>
      <c r="AM15" s="277"/>
      <c r="AN15" s="70"/>
      <c r="AO15" s="320"/>
      <c r="AP15" s="321"/>
      <c r="AQ15" s="321"/>
      <c r="AR15" s="321"/>
      <c r="AS15" s="321"/>
      <c r="AT15" s="322"/>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306"/>
      <c r="C16" s="306"/>
      <c r="D16" s="307"/>
      <c r="E16" s="298"/>
      <c r="F16" s="299"/>
      <c r="G16" s="299"/>
      <c r="H16" s="299"/>
      <c r="I16" s="304"/>
      <c r="J16" s="266" t="e">
        <f>IF(AND('Mapa final'!#REF!="Alta",'Mapa final'!#REF!="Leve"),CONCATENATE("R",'Mapa final'!#REF!),"")</f>
        <v>#REF!</v>
      </c>
      <c r="K16" s="267"/>
      <c r="L16" s="267" t="e">
        <f>IF(AND('Mapa final'!#REF!="Alta",'Mapa final'!#REF!="Leve"),CONCATENATE("R",'Mapa final'!#REF!),"")</f>
        <v>#REF!</v>
      </c>
      <c r="M16" s="267"/>
      <c r="N16" s="267" t="e">
        <f>IF(AND('Mapa final'!#REF!="Alta",'Mapa final'!#REF!="Leve"),CONCATENATE("R",'Mapa final'!#REF!),"")</f>
        <v>#REF!</v>
      </c>
      <c r="O16" s="268"/>
      <c r="P16" s="266" t="e">
        <f>IF(AND('Mapa final'!#REF!="Alta",'Mapa final'!#REF!="Menor"),CONCATENATE("R",'Mapa final'!#REF!),"")</f>
        <v>#REF!</v>
      </c>
      <c r="Q16" s="267"/>
      <c r="R16" s="267" t="e">
        <f>IF(AND('Mapa final'!#REF!="Alta",'Mapa final'!#REF!="Menor"),CONCATENATE("R",'Mapa final'!#REF!),"")</f>
        <v>#REF!</v>
      </c>
      <c r="S16" s="267"/>
      <c r="T16" s="267" t="e">
        <f>IF(AND('Mapa final'!#REF!="Alta",'Mapa final'!#REF!="Menor"),CONCATENATE("R",'Mapa final'!#REF!),"")</f>
        <v>#REF!</v>
      </c>
      <c r="U16" s="268"/>
      <c r="V16" s="284" t="e">
        <f>IF(AND('Mapa final'!#REF!="Alta",'Mapa final'!#REF!="Moderado"),CONCATENATE("R",'Mapa final'!#REF!),"")</f>
        <v>#REF!</v>
      </c>
      <c r="W16" s="285"/>
      <c r="X16" s="286" t="e">
        <f>IF(AND('Mapa final'!#REF!="Alta",'Mapa final'!#REF!="Moderado"),CONCATENATE("R",'Mapa final'!#REF!),"")</f>
        <v>#REF!</v>
      </c>
      <c r="Y16" s="286"/>
      <c r="Z16" s="286" t="e">
        <f>IF(AND('Mapa final'!#REF!="Alta",'Mapa final'!#REF!="Moderado"),CONCATENATE("R",'Mapa final'!#REF!),"")</f>
        <v>#REF!</v>
      </c>
      <c r="AA16" s="287"/>
      <c r="AB16" s="284" t="e">
        <f>IF(AND('Mapa final'!#REF!="Alta",'Mapa final'!#REF!="Mayor"),CONCATENATE("R",'Mapa final'!#REF!),"")</f>
        <v>#REF!</v>
      </c>
      <c r="AC16" s="285"/>
      <c r="AD16" s="286" t="e">
        <f>IF(AND('Mapa final'!#REF!="Alta",'Mapa final'!#REF!="Mayor"),CONCATENATE("R",'Mapa final'!#REF!),"")</f>
        <v>#REF!</v>
      </c>
      <c r="AE16" s="286"/>
      <c r="AF16" s="286" t="e">
        <f>IF(AND('Mapa final'!#REF!="Alta",'Mapa final'!#REF!="Mayor"),CONCATENATE("R",'Mapa final'!#REF!),"")</f>
        <v>#REF!</v>
      </c>
      <c r="AG16" s="287"/>
      <c r="AH16" s="275" t="e">
        <f>IF(AND('Mapa final'!#REF!="Alta",'Mapa final'!#REF!="Catastrófico"),CONCATENATE("R",'Mapa final'!#REF!),"")</f>
        <v>#REF!</v>
      </c>
      <c r="AI16" s="276"/>
      <c r="AJ16" s="276" t="e">
        <f>IF(AND('Mapa final'!#REF!="Alta",'Mapa final'!#REF!="Catastrófico"),CONCATENATE("R",'Mapa final'!#REF!),"")</f>
        <v>#REF!</v>
      </c>
      <c r="AK16" s="276"/>
      <c r="AL16" s="276" t="e">
        <f>IF(AND('Mapa final'!#REF!="Alta",'Mapa final'!#REF!="Catastrófico"),CONCATENATE("R",'Mapa final'!#REF!),"")</f>
        <v>#REF!</v>
      </c>
      <c r="AM16" s="277"/>
      <c r="AN16" s="70"/>
      <c r="AO16" s="320"/>
      <c r="AP16" s="321"/>
      <c r="AQ16" s="321"/>
      <c r="AR16" s="321"/>
      <c r="AS16" s="321"/>
      <c r="AT16" s="322"/>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306"/>
      <c r="C17" s="306"/>
      <c r="D17" s="307"/>
      <c r="E17" s="298"/>
      <c r="F17" s="299"/>
      <c r="G17" s="299"/>
      <c r="H17" s="299"/>
      <c r="I17" s="304"/>
      <c r="J17" s="266"/>
      <c r="K17" s="267"/>
      <c r="L17" s="267"/>
      <c r="M17" s="267"/>
      <c r="N17" s="267"/>
      <c r="O17" s="268"/>
      <c r="P17" s="266"/>
      <c r="Q17" s="267"/>
      <c r="R17" s="267"/>
      <c r="S17" s="267"/>
      <c r="T17" s="267"/>
      <c r="U17" s="268"/>
      <c r="V17" s="284"/>
      <c r="W17" s="285"/>
      <c r="X17" s="286"/>
      <c r="Y17" s="286"/>
      <c r="Z17" s="286"/>
      <c r="AA17" s="287"/>
      <c r="AB17" s="284"/>
      <c r="AC17" s="285"/>
      <c r="AD17" s="286"/>
      <c r="AE17" s="286"/>
      <c r="AF17" s="286"/>
      <c r="AG17" s="287"/>
      <c r="AH17" s="275"/>
      <c r="AI17" s="276"/>
      <c r="AJ17" s="276"/>
      <c r="AK17" s="276"/>
      <c r="AL17" s="276"/>
      <c r="AM17" s="277"/>
      <c r="AN17" s="70"/>
      <c r="AO17" s="320"/>
      <c r="AP17" s="321"/>
      <c r="AQ17" s="321"/>
      <c r="AR17" s="321"/>
      <c r="AS17" s="321"/>
      <c r="AT17" s="322"/>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306"/>
      <c r="C18" s="306"/>
      <c r="D18" s="307"/>
      <c r="E18" s="298"/>
      <c r="F18" s="299"/>
      <c r="G18" s="299"/>
      <c r="H18" s="299"/>
      <c r="I18" s="304"/>
      <c r="J18" s="266" t="e">
        <f>IF(AND('Mapa final'!#REF!="Alta",'Mapa final'!#REF!="Leve"),CONCATENATE("R",'Mapa final'!#REF!),"")</f>
        <v>#REF!</v>
      </c>
      <c r="K18" s="267"/>
      <c r="L18" s="267" t="e">
        <f>IF(AND('Mapa final'!#REF!="Alta",'Mapa final'!#REF!="Leve"),CONCATENATE("R",'Mapa final'!#REF!),"")</f>
        <v>#REF!</v>
      </c>
      <c r="M18" s="267"/>
      <c r="N18" s="267" t="e">
        <f>IF(AND('Mapa final'!#REF!="Alta",'Mapa final'!#REF!="Leve"),CONCATENATE("R",'Mapa final'!#REF!),"")</f>
        <v>#REF!</v>
      </c>
      <c r="O18" s="268"/>
      <c r="P18" s="266" t="e">
        <f>IF(AND('Mapa final'!#REF!="Alta",'Mapa final'!#REF!="Menor"),CONCATENATE("R",'Mapa final'!#REF!),"")</f>
        <v>#REF!</v>
      </c>
      <c r="Q18" s="267"/>
      <c r="R18" s="267" t="e">
        <f>IF(AND('Mapa final'!#REF!="Alta",'Mapa final'!#REF!="Menor"),CONCATENATE("R",'Mapa final'!#REF!),"")</f>
        <v>#REF!</v>
      </c>
      <c r="S18" s="267"/>
      <c r="T18" s="267" t="e">
        <f>IF(AND('Mapa final'!#REF!="Alta",'Mapa final'!#REF!="Menor"),CONCATENATE("R",'Mapa final'!#REF!),"")</f>
        <v>#REF!</v>
      </c>
      <c r="U18" s="268"/>
      <c r="V18" s="284" t="e">
        <f>IF(AND('Mapa final'!#REF!="Alta",'Mapa final'!#REF!="Moderado"),CONCATENATE("R",'Mapa final'!#REF!),"")</f>
        <v>#REF!</v>
      </c>
      <c r="W18" s="285"/>
      <c r="X18" s="286" t="e">
        <f>IF(AND('Mapa final'!#REF!="Alta",'Mapa final'!#REF!="Moderado"),CONCATENATE("R",'Mapa final'!#REF!),"")</f>
        <v>#REF!</v>
      </c>
      <c r="Y18" s="286"/>
      <c r="Z18" s="286" t="e">
        <f>IF(AND('Mapa final'!#REF!="Alta",'Mapa final'!#REF!="Moderado"),CONCATENATE("R",'Mapa final'!#REF!),"")</f>
        <v>#REF!</v>
      </c>
      <c r="AA18" s="287"/>
      <c r="AB18" s="284" t="e">
        <f>IF(AND('Mapa final'!#REF!="Alta",'Mapa final'!#REF!="Mayor"),CONCATENATE("R",'Mapa final'!#REF!),"")</f>
        <v>#REF!</v>
      </c>
      <c r="AC18" s="285"/>
      <c r="AD18" s="286" t="e">
        <f>IF(AND('Mapa final'!#REF!="Alta",'Mapa final'!#REF!="Mayor"),CONCATENATE("R",'Mapa final'!#REF!),"")</f>
        <v>#REF!</v>
      </c>
      <c r="AE18" s="286"/>
      <c r="AF18" s="286" t="e">
        <f>IF(AND('Mapa final'!#REF!="Alta",'Mapa final'!#REF!="Mayor"),CONCATENATE("R",'Mapa final'!#REF!),"")</f>
        <v>#REF!</v>
      </c>
      <c r="AG18" s="287"/>
      <c r="AH18" s="275" t="e">
        <f>IF(AND('Mapa final'!#REF!="Alta",'Mapa final'!#REF!="Catastrófico"),CONCATENATE("R",'Mapa final'!#REF!),"")</f>
        <v>#REF!</v>
      </c>
      <c r="AI18" s="276"/>
      <c r="AJ18" s="276" t="e">
        <f>IF(AND('Mapa final'!#REF!="Alta",'Mapa final'!#REF!="Catastrófico"),CONCATENATE("R",'Mapa final'!#REF!),"")</f>
        <v>#REF!</v>
      </c>
      <c r="AK18" s="276"/>
      <c r="AL18" s="276" t="e">
        <f>IF(AND('Mapa final'!#REF!="Alta",'Mapa final'!#REF!="Catastrófico"),CONCATENATE("R",'Mapa final'!#REF!),"")</f>
        <v>#REF!</v>
      </c>
      <c r="AM18" s="277"/>
      <c r="AN18" s="70"/>
      <c r="AO18" s="320"/>
      <c r="AP18" s="321"/>
      <c r="AQ18" s="321"/>
      <c r="AR18" s="321"/>
      <c r="AS18" s="321"/>
      <c r="AT18" s="32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306"/>
      <c r="C19" s="306"/>
      <c r="D19" s="307"/>
      <c r="E19" s="298"/>
      <c r="F19" s="299"/>
      <c r="G19" s="299"/>
      <c r="H19" s="299"/>
      <c r="I19" s="304"/>
      <c r="J19" s="266"/>
      <c r="K19" s="267"/>
      <c r="L19" s="267"/>
      <c r="M19" s="267"/>
      <c r="N19" s="267"/>
      <c r="O19" s="268"/>
      <c r="P19" s="266"/>
      <c r="Q19" s="267"/>
      <c r="R19" s="267"/>
      <c r="S19" s="267"/>
      <c r="T19" s="267"/>
      <c r="U19" s="268"/>
      <c r="V19" s="284"/>
      <c r="W19" s="285"/>
      <c r="X19" s="286"/>
      <c r="Y19" s="286"/>
      <c r="Z19" s="286"/>
      <c r="AA19" s="287"/>
      <c r="AB19" s="284"/>
      <c r="AC19" s="285"/>
      <c r="AD19" s="286"/>
      <c r="AE19" s="286"/>
      <c r="AF19" s="286"/>
      <c r="AG19" s="287"/>
      <c r="AH19" s="275"/>
      <c r="AI19" s="276"/>
      <c r="AJ19" s="276"/>
      <c r="AK19" s="276"/>
      <c r="AL19" s="276"/>
      <c r="AM19" s="277"/>
      <c r="AN19" s="70"/>
      <c r="AO19" s="320"/>
      <c r="AP19" s="321"/>
      <c r="AQ19" s="321"/>
      <c r="AR19" s="321"/>
      <c r="AS19" s="321"/>
      <c r="AT19" s="322"/>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306"/>
      <c r="C20" s="306"/>
      <c r="D20" s="307"/>
      <c r="E20" s="298"/>
      <c r="F20" s="299"/>
      <c r="G20" s="299"/>
      <c r="H20" s="299"/>
      <c r="I20" s="304"/>
      <c r="J20" s="266" t="e">
        <f>IF(AND('Mapa final'!#REF!="Alta",'Mapa final'!#REF!="Leve"),CONCATENATE("R",'Mapa final'!#REF!),"")</f>
        <v>#REF!</v>
      </c>
      <c r="K20" s="267"/>
      <c r="L20" s="267" t="e">
        <f>IF(AND('Mapa final'!#REF!="Alta",'Mapa final'!#REF!="Leve"),CONCATENATE("R",'Mapa final'!#REF!),"")</f>
        <v>#REF!</v>
      </c>
      <c r="M20" s="267"/>
      <c r="N20" s="267" t="e">
        <f>IF(AND('Mapa final'!#REF!="Alta",'Mapa final'!#REF!="Leve"),CONCATENATE("R",'Mapa final'!#REF!),"")</f>
        <v>#REF!</v>
      </c>
      <c r="O20" s="268"/>
      <c r="P20" s="266" t="e">
        <f>IF(AND('Mapa final'!#REF!="Alta",'Mapa final'!#REF!="Menor"),CONCATENATE("R",'Mapa final'!#REF!),"")</f>
        <v>#REF!</v>
      </c>
      <c r="Q20" s="267"/>
      <c r="R20" s="267" t="e">
        <f>IF(AND('Mapa final'!#REF!="Alta",'Mapa final'!#REF!="Menor"),CONCATENATE("R",'Mapa final'!#REF!),"")</f>
        <v>#REF!</v>
      </c>
      <c r="S20" s="267"/>
      <c r="T20" s="267" t="e">
        <f>IF(AND('Mapa final'!#REF!="Alta",'Mapa final'!#REF!="Menor"),CONCATENATE("R",'Mapa final'!#REF!),"")</f>
        <v>#REF!</v>
      </c>
      <c r="U20" s="268"/>
      <c r="V20" s="284" t="e">
        <f>IF(AND('Mapa final'!#REF!="Alta",'Mapa final'!#REF!="Moderado"),CONCATENATE("R",'Mapa final'!#REF!),"")</f>
        <v>#REF!</v>
      </c>
      <c r="W20" s="285"/>
      <c r="X20" s="286" t="e">
        <f>IF(AND('Mapa final'!#REF!="Alta",'Mapa final'!#REF!="Moderado"),CONCATENATE("R",'Mapa final'!#REF!),"")</f>
        <v>#REF!</v>
      </c>
      <c r="Y20" s="286"/>
      <c r="Z20" s="286" t="e">
        <f>IF(AND('Mapa final'!#REF!="Alta",'Mapa final'!#REF!="Moderado"),CONCATENATE("R",'Mapa final'!#REF!),"")</f>
        <v>#REF!</v>
      </c>
      <c r="AA20" s="287"/>
      <c r="AB20" s="284" t="e">
        <f>IF(AND('Mapa final'!#REF!="Alta",'Mapa final'!#REF!="Mayor"),CONCATENATE("R",'Mapa final'!#REF!),"")</f>
        <v>#REF!</v>
      </c>
      <c r="AC20" s="285"/>
      <c r="AD20" s="286" t="e">
        <f>IF(AND('Mapa final'!#REF!="Alta",'Mapa final'!#REF!="Mayor"),CONCATENATE("R",'Mapa final'!#REF!),"")</f>
        <v>#REF!</v>
      </c>
      <c r="AE20" s="286"/>
      <c r="AF20" s="286" t="e">
        <f>IF(AND('Mapa final'!#REF!="Alta",'Mapa final'!#REF!="Mayor"),CONCATENATE("R",'Mapa final'!#REF!),"")</f>
        <v>#REF!</v>
      </c>
      <c r="AG20" s="287"/>
      <c r="AH20" s="275" t="e">
        <f>IF(AND('Mapa final'!#REF!="Alta",'Mapa final'!#REF!="Catastrófico"),CONCATENATE("R",'Mapa final'!#REF!),"")</f>
        <v>#REF!</v>
      </c>
      <c r="AI20" s="276"/>
      <c r="AJ20" s="276" t="e">
        <f>IF(AND('Mapa final'!#REF!="Alta",'Mapa final'!#REF!="Catastrófico"),CONCATENATE("R",'Mapa final'!#REF!),"")</f>
        <v>#REF!</v>
      </c>
      <c r="AK20" s="276"/>
      <c r="AL20" s="276" t="e">
        <f>IF(AND('Mapa final'!#REF!="Alta",'Mapa final'!#REF!="Catastrófico"),CONCATENATE("R",'Mapa final'!#REF!),"")</f>
        <v>#REF!</v>
      </c>
      <c r="AM20" s="277"/>
      <c r="AN20" s="70"/>
      <c r="AO20" s="320"/>
      <c r="AP20" s="321"/>
      <c r="AQ20" s="321"/>
      <c r="AR20" s="321"/>
      <c r="AS20" s="321"/>
      <c r="AT20" s="322"/>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306"/>
      <c r="C21" s="306"/>
      <c r="D21" s="307"/>
      <c r="E21" s="301"/>
      <c r="F21" s="302"/>
      <c r="G21" s="302"/>
      <c r="H21" s="302"/>
      <c r="I21" s="302"/>
      <c r="J21" s="269"/>
      <c r="K21" s="270"/>
      <c r="L21" s="270"/>
      <c r="M21" s="270"/>
      <c r="N21" s="270"/>
      <c r="O21" s="271"/>
      <c r="P21" s="269"/>
      <c r="Q21" s="270"/>
      <c r="R21" s="270"/>
      <c r="S21" s="270"/>
      <c r="T21" s="270"/>
      <c r="U21" s="271"/>
      <c r="V21" s="288"/>
      <c r="W21" s="289"/>
      <c r="X21" s="289"/>
      <c r="Y21" s="289"/>
      <c r="Z21" s="289"/>
      <c r="AA21" s="290"/>
      <c r="AB21" s="288"/>
      <c r="AC21" s="289"/>
      <c r="AD21" s="289"/>
      <c r="AE21" s="289"/>
      <c r="AF21" s="289"/>
      <c r="AG21" s="290"/>
      <c r="AH21" s="278"/>
      <c r="AI21" s="279"/>
      <c r="AJ21" s="279"/>
      <c r="AK21" s="279"/>
      <c r="AL21" s="279"/>
      <c r="AM21" s="280"/>
      <c r="AN21" s="70"/>
      <c r="AO21" s="323"/>
      <c r="AP21" s="324"/>
      <c r="AQ21" s="324"/>
      <c r="AR21" s="324"/>
      <c r="AS21" s="324"/>
      <c r="AT21" s="325"/>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306"/>
      <c r="C22" s="306"/>
      <c r="D22" s="307"/>
      <c r="E22" s="295" t="s">
        <v>113</v>
      </c>
      <c r="F22" s="296"/>
      <c r="G22" s="296"/>
      <c r="H22" s="296"/>
      <c r="I22" s="297"/>
      <c r="J22" s="272" t="str">
        <f ca="1">IF(AND('Mapa final'!$J$9="Media",'Mapa final'!$N$9="Leve"),CONCATENATE("R",'Mapa final'!$A$9),"")</f>
        <v/>
      </c>
      <c r="K22" s="273"/>
      <c r="L22" s="273" t="e">
        <f>IF(AND('Mapa final'!#REF!="Media",'Mapa final'!#REF!="Leve"),CONCATENATE("R",'Mapa final'!#REF!),"")</f>
        <v>#REF!</v>
      </c>
      <c r="M22" s="273"/>
      <c r="N22" s="273" t="e">
        <f>IF(AND('Mapa final'!#REF!="Media",'Mapa final'!#REF!="Leve"),CONCATENATE("R",'Mapa final'!#REF!),"")</f>
        <v>#REF!</v>
      </c>
      <c r="O22" s="274"/>
      <c r="P22" s="272" t="str">
        <f ca="1">IF(AND('Mapa final'!$J$9="Media",'Mapa final'!$N$9="Menor"),CONCATENATE("R",'Mapa final'!$A$9),"")</f>
        <v/>
      </c>
      <c r="Q22" s="273"/>
      <c r="R22" s="273" t="e">
        <f>IF(AND('Mapa final'!#REF!="Media",'Mapa final'!#REF!="Menor"),CONCATENATE("R",'Mapa final'!#REF!),"")</f>
        <v>#REF!</v>
      </c>
      <c r="S22" s="273"/>
      <c r="T22" s="273" t="e">
        <f>IF(AND('Mapa final'!#REF!="Media",'Mapa final'!#REF!="Menor"),CONCATENATE("R",'Mapa final'!#REF!),"")</f>
        <v>#REF!</v>
      </c>
      <c r="U22" s="274"/>
      <c r="V22" s="272" t="str">
        <f ca="1">IF(AND('Mapa final'!$J$9="Media",'Mapa final'!$N$9="Moderado"),CONCATENATE("R",'Mapa final'!$A$9),"")</f>
        <v/>
      </c>
      <c r="W22" s="273"/>
      <c r="X22" s="273" t="e">
        <f>IF(AND('Mapa final'!#REF!="Media",'Mapa final'!#REF!="Moderado"),CONCATENATE("R",'Mapa final'!#REF!),"")</f>
        <v>#REF!</v>
      </c>
      <c r="Y22" s="273"/>
      <c r="Z22" s="273" t="e">
        <f>IF(AND('Mapa final'!#REF!="Media",'Mapa final'!#REF!="Moderado"),CONCATENATE("R",'Mapa final'!#REF!),"")</f>
        <v>#REF!</v>
      </c>
      <c r="AA22" s="274"/>
      <c r="AB22" s="291" t="str">
        <f ca="1">IF(AND('Mapa final'!$J$9="Media",'Mapa final'!$N$9="Mayor"),CONCATENATE("R",'Mapa final'!$A$9),"")</f>
        <v/>
      </c>
      <c r="AC22" s="292"/>
      <c r="AD22" s="292" t="e">
        <f>IF(AND('Mapa final'!#REF!="Media",'Mapa final'!#REF!="Mayor"),CONCATENATE("R",'Mapa final'!#REF!),"")</f>
        <v>#REF!</v>
      </c>
      <c r="AE22" s="292"/>
      <c r="AF22" s="292" t="e">
        <f>IF(AND('Mapa final'!#REF!="Media",'Mapa final'!#REF!="Mayor"),CONCATENATE("R",'Mapa final'!#REF!),"")</f>
        <v>#REF!</v>
      </c>
      <c r="AG22" s="293"/>
      <c r="AH22" s="281" t="str">
        <f ca="1">IF(AND('Mapa final'!$J$9="Media",'Mapa final'!$N$9="Catastrófico"),CONCATENATE("R",'Mapa final'!$A$9),"")</f>
        <v/>
      </c>
      <c r="AI22" s="282"/>
      <c r="AJ22" s="282" t="e">
        <f>IF(AND('Mapa final'!#REF!="Media",'Mapa final'!#REF!="Catastrófico"),CONCATENATE("R",'Mapa final'!#REF!),"")</f>
        <v>#REF!</v>
      </c>
      <c r="AK22" s="282"/>
      <c r="AL22" s="282" t="e">
        <f>IF(AND('Mapa final'!#REF!="Media",'Mapa final'!#REF!="Catastrófico"),CONCATENATE("R",'Mapa final'!#REF!),"")</f>
        <v>#REF!</v>
      </c>
      <c r="AM22" s="283"/>
      <c r="AN22" s="70"/>
      <c r="AO22" s="326" t="s">
        <v>77</v>
      </c>
      <c r="AP22" s="327"/>
      <c r="AQ22" s="327"/>
      <c r="AR22" s="327"/>
      <c r="AS22" s="327"/>
      <c r="AT22" s="328"/>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306"/>
      <c r="C23" s="306"/>
      <c r="D23" s="307"/>
      <c r="E23" s="298"/>
      <c r="F23" s="299"/>
      <c r="G23" s="299"/>
      <c r="H23" s="299"/>
      <c r="I23" s="300"/>
      <c r="J23" s="266"/>
      <c r="K23" s="267"/>
      <c r="L23" s="267"/>
      <c r="M23" s="267"/>
      <c r="N23" s="267"/>
      <c r="O23" s="268"/>
      <c r="P23" s="266"/>
      <c r="Q23" s="267"/>
      <c r="R23" s="267"/>
      <c r="S23" s="267"/>
      <c r="T23" s="267"/>
      <c r="U23" s="268"/>
      <c r="V23" s="266"/>
      <c r="W23" s="267"/>
      <c r="X23" s="267"/>
      <c r="Y23" s="267"/>
      <c r="Z23" s="267"/>
      <c r="AA23" s="268"/>
      <c r="AB23" s="284"/>
      <c r="AC23" s="285"/>
      <c r="AD23" s="285"/>
      <c r="AE23" s="285"/>
      <c r="AF23" s="285"/>
      <c r="AG23" s="287"/>
      <c r="AH23" s="275"/>
      <c r="AI23" s="276"/>
      <c r="AJ23" s="276"/>
      <c r="AK23" s="276"/>
      <c r="AL23" s="276"/>
      <c r="AM23" s="277"/>
      <c r="AN23" s="70"/>
      <c r="AO23" s="329"/>
      <c r="AP23" s="330"/>
      <c r="AQ23" s="330"/>
      <c r="AR23" s="330"/>
      <c r="AS23" s="330"/>
      <c r="AT23" s="331"/>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306"/>
      <c r="C24" s="306"/>
      <c r="D24" s="307"/>
      <c r="E24" s="298"/>
      <c r="F24" s="299"/>
      <c r="G24" s="299"/>
      <c r="H24" s="299"/>
      <c r="I24" s="300"/>
      <c r="J24" s="266" t="e">
        <f>IF(AND('Mapa final'!#REF!="Media",'Mapa final'!#REF!="Leve"),CONCATENATE("R",'Mapa final'!#REF!),"")</f>
        <v>#REF!</v>
      </c>
      <c r="K24" s="267"/>
      <c r="L24" s="267" t="e">
        <f>IF(AND('Mapa final'!#REF!="Media",'Mapa final'!#REF!="Leve"),CONCATENATE("R",'Mapa final'!#REF!),"")</f>
        <v>#REF!</v>
      </c>
      <c r="M24" s="267"/>
      <c r="N24" s="267" t="e">
        <f>IF(AND('Mapa final'!#REF!="Media",'Mapa final'!#REF!="Leve"),CONCATENATE("R",'Mapa final'!#REF!),"")</f>
        <v>#REF!</v>
      </c>
      <c r="O24" s="268"/>
      <c r="P24" s="266" t="e">
        <f>IF(AND('Mapa final'!#REF!="Media",'Mapa final'!#REF!="Menor"),CONCATENATE("R",'Mapa final'!#REF!),"")</f>
        <v>#REF!</v>
      </c>
      <c r="Q24" s="267"/>
      <c r="R24" s="267" t="e">
        <f>IF(AND('Mapa final'!#REF!="Media",'Mapa final'!#REF!="Menor"),CONCATENATE("R",'Mapa final'!#REF!),"")</f>
        <v>#REF!</v>
      </c>
      <c r="S24" s="267"/>
      <c r="T24" s="267" t="e">
        <f>IF(AND('Mapa final'!#REF!="Media",'Mapa final'!#REF!="Menor"),CONCATENATE("R",'Mapa final'!#REF!),"")</f>
        <v>#REF!</v>
      </c>
      <c r="U24" s="268"/>
      <c r="V24" s="266" t="e">
        <f>IF(AND('Mapa final'!#REF!="Media",'Mapa final'!#REF!="Moderado"),CONCATENATE("R",'Mapa final'!#REF!),"")</f>
        <v>#REF!</v>
      </c>
      <c r="W24" s="267"/>
      <c r="X24" s="267" t="e">
        <f>IF(AND('Mapa final'!#REF!="Media",'Mapa final'!#REF!="Moderado"),CONCATENATE("R",'Mapa final'!#REF!),"")</f>
        <v>#REF!</v>
      </c>
      <c r="Y24" s="267"/>
      <c r="Z24" s="267" t="e">
        <f>IF(AND('Mapa final'!#REF!="Media",'Mapa final'!#REF!="Moderado"),CONCATENATE("R",'Mapa final'!#REF!),"")</f>
        <v>#REF!</v>
      </c>
      <c r="AA24" s="268"/>
      <c r="AB24" s="284" t="e">
        <f>IF(AND('Mapa final'!#REF!="Media",'Mapa final'!#REF!="Mayor"),CONCATENATE("R",'Mapa final'!#REF!),"")</f>
        <v>#REF!</v>
      </c>
      <c r="AC24" s="285"/>
      <c r="AD24" s="286" t="e">
        <f>IF(AND('Mapa final'!#REF!="Media",'Mapa final'!#REF!="Mayor"),CONCATENATE("R",'Mapa final'!#REF!),"")</f>
        <v>#REF!</v>
      </c>
      <c r="AE24" s="286"/>
      <c r="AF24" s="286" t="e">
        <f>IF(AND('Mapa final'!#REF!="Media",'Mapa final'!#REF!="Mayor"),CONCATENATE("R",'Mapa final'!#REF!),"")</f>
        <v>#REF!</v>
      </c>
      <c r="AG24" s="287"/>
      <c r="AH24" s="275" t="e">
        <f>IF(AND('Mapa final'!#REF!="Media",'Mapa final'!#REF!="Catastrófico"),CONCATENATE("R",'Mapa final'!#REF!),"")</f>
        <v>#REF!</v>
      </c>
      <c r="AI24" s="276"/>
      <c r="AJ24" s="276" t="e">
        <f>IF(AND('Mapa final'!#REF!="Media",'Mapa final'!#REF!="Catastrófico"),CONCATENATE("R",'Mapa final'!#REF!),"")</f>
        <v>#REF!</v>
      </c>
      <c r="AK24" s="276"/>
      <c r="AL24" s="276" t="e">
        <f>IF(AND('Mapa final'!#REF!="Media",'Mapa final'!#REF!="Catastrófico"),CONCATENATE("R",'Mapa final'!#REF!),"")</f>
        <v>#REF!</v>
      </c>
      <c r="AM24" s="277"/>
      <c r="AN24" s="70"/>
      <c r="AO24" s="329"/>
      <c r="AP24" s="330"/>
      <c r="AQ24" s="330"/>
      <c r="AR24" s="330"/>
      <c r="AS24" s="330"/>
      <c r="AT24" s="331"/>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306"/>
      <c r="C25" s="306"/>
      <c r="D25" s="307"/>
      <c r="E25" s="298"/>
      <c r="F25" s="299"/>
      <c r="G25" s="299"/>
      <c r="H25" s="299"/>
      <c r="I25" s="300"/>
      <c r="J25" s="266"/>
      <c r="K25" s="267"/>
      <c r="L25" s="267"/>
      <c r="M25" s="267"/>
      <c r="N25" s="267"/>
      <c r="O25" s="268"/>
      <c r="P25" s="266"/>
      <c r="Q25" s="267"/>
      <c r="R25" s="267"/>
      <c r="S25" s="267"/>
      <c r="T25" s="267"/>
      <c r="U25" s="268"/>
      <c r="V25" s="266"/>
      <c r="W25" s="267"/>
      <c r="X25" s="267"/>
      <c r="Y25" s="267"/>
      <c r="Z25" s="267"/>
      <c r="AA25" s="268"/>
      <c r="AB25" s="284"/>
      <c r="AC25" s="285"/>
      <c r="AD25" s="286"/>
      <c r="AE25" s="286"/>
      <c r="AF25" s="286"/>
      <c r="AG25" s="287"/>
      <c r="AH25" s="275"/>
      <c r="AI25" s="276"/>
      <c r="AJ25" s="276"/>
      <c r="AK25" s="276"/>
      <c r="AL25" s="276"/>
      <c r="AM25" s="277"/>
      <c r="AN25" s="70"/>
      <c r="AO25" s="329"/>
      <c r="AP25" s="330"/>
      <c r="AQ25" s="330"/>
      <c r="AR25" s="330"/>
      <c r="AS25" s="330"/>
      <c r="AT25" s="331"/>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306"/>
      <c r="C26" s="306"/>
      <c r="D26" s="307"/>
      <c r="E26" s="298"/>
      <c r="F26" s="299"/>
      <c r="G26" s="299"/>
      <c r="H26" s="299"/>
      <c r="I26" s="300"/>
      <c r="J26" s="266" t="e">
        <f>IF(AND('Mapa final'!#REF!="Media",'Mapa final'!#REF!="Leve"),CONCATENATE("R",'Mapa final'!#REF!),"")</f>
        <v>#REF!</v>
      </c>
      <c r="K26" s="267"/>
      <c r="L26" s="267" t="e">
        <f>IF(AND('Mapa final'!#REF!="Media",'Mapa final'!#REF!="Leve"),CONCATENATE("R",'Mapa final'!#REF!),"")</f>
        <v>#REF!</v>
      </c>
      <c r="M26" s="267"/>
      <c r="N26" s="267" t="e">
        <f>IF(AND('Mapa final'!#REF!="Media",'Mapa final'!#REF!="Leve"),CONCATENATE("R",'Mapa final'!#REF!),"")</f>
        <v>#REF!</v>
      </c>
      <c r="O26" s="268"/>
      <c r="P26" s="266" t="e">
        <f>IF(AND('Mapa final'!#REF!="Media",'Mapa final'!#REF!="Menor"),CONCATENATE("R",'Mapa final'!#REF!),"")</f>
        <v>#REF!</v>
      </c>
      <c r="Q26" s="267"/>
      <c r="R26" s="267" t="e">
        <f>IF(AND('Mapa final'!#REF!="Media",'Mapa final'!#REF!="Menor"),CONCATENATE("R",'Mapa final'!#REF!),"")</f>
        <v>#REF!</v>
      </c>
      <c r="S26" s="267"/>
      <c r="T26" s="267" t="e">
        <f>IF(AND('Mapa final'!#REF!="Media",'Mapa final'!#REF!="Menor"),CONCATENATE("R",'Mapa final'!#REF!),"")</f>
        <v>#REF!</v>
      </c>
      <c r="U26" s="268"/>
      <c r="V26" s="266" t="e">
        <f>IF(AND('Mapa final'!#REF!="Media",'Mapa final'!#REF!="Moderado"),CONCATENATE("R",'Mapa final'!#REF!),"")</f>
        <v>#REF!</v>
      </c>
      <c r="W26" s="267"/>
      <c r="X26" s="267" t="e">
        <f>IF(AND('Mapa final'!#REF!="Media",'Mapa final'!#REF!="Moderado"),CONCATENATE("R",'Mapa final'!#REF!),"")</f>
        <v>#REF!</v>
      </c>
      <c r="Y26" s="267"/>
      <c r="Z26" s="267" t="e">
        <f>IF(AND('Mapa final'!#REF!="Media",'Mapa final'!#REF!="Moderado"),CONCATENATE("R",'Mapa final'!#REF!),"")</f>
        <v>#REF!</v>
      </c>
      <c r="AA26" s="268"/>
      <c r="AB26" s="284" t="e">
        <f>IF(AND('Mapa final'!#REF!="Media",'Mapa final'!#REF!="Mayor"),CONCATENATE("R",'Mapa final'!#REF!),"")</f>
        <v>#REF!</v>
      </c>
      <c r="AC26" s="285"/>
      <c r="AD26" s="286" t="e">
        <f>IF(AND('Mapa final'!#REF!="Media",'Mapa final'!#REF!="Mayor"),CONCATENATE("R",'Mapa final'!#REF!),"")</f>
        <v>#REF!</v>
      </c>
      <c r="AE26" s="286"/>
      <c r="AF26" s="286" t="e">
        <f>IF(AND('Mapa final'!#REF!="Media",'Mapa final'!#REF!="Mayor"),CONCATENATE("R",'Mapa final'!#REF!),"")</f>
        <v>#REF!</v>
      </c>
      <c r="AG26" s="287"/>
      <c r="AH26" s="275" t="e">
        <f>IF(AND('Mapa final'!#REF!="Media",'Mapa final'!#REF!="Catastrófico"),CONCATENATE("R",'Mapa final'!#REF!),"")</f>
        <v>#REF!</v>
      </c>
      <c r="AI26" s="276"/>
      <c r="AJ26" s="276" t="e">
        <f>IF(AND('Mapa final'!#REF!="Media",'Mapa final'!#REF!="Catastrófico"),CONCATENATE("R",'Mapa final'!#REF!),"")</f>
        <v>#REF!</v>
      </c>
      <c r="AK26" s="276"/>
      <c r="AL26" s="276" t="e">
        <f>IF(AND('Mapa final'!#REF!="Media",'Mapa final'!#REF!="Catastrófico"),CONCATENATE("R",'Mapa final'!#REF!),"")</f>
        <v>#REF!</v>
      </c>
      <c r="AM26" s="277"/>
      <c r="AN26" s="70"/>
      <c r="AO26" s="329"/>
      <c r="AP26" s="330"/>
      <c r="AQ26" s="330"/>
      <c r="AR26" s="330"/>
      <c r="AS26" s="330"/>
      <c r="AT26" s="331"/>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306"/>
      <c r="C27" s="306"/>
      <c r="D27" s="307"/>
      <c r="E27" s="298"/>
      <c r="F27" s="299"/>
      <c r="G27" s="299"/>
      <c r="H27" s="299"/>
      <c r="I27" s="300"/>
      <c r="J27" s="266"/>
      <c r="K27" s="267"/>
      <c r="L27" s="267"/>
      <c r="M27" s="267"/>
      <c r="N27" s="267"/>
      <c r="O27" s="268"/>
      <c r="P27" s="266"/>
      <c r="Q27" s="267"/>
      <c r="R27" s="267"/>
      <c r="S27" s="267"/>
      <c r="T27" s="267"/>
      <c r="U27" s="268"/>
      <c r="V27" s="266"/>
      <c r="W27" s="267"/>
      <c r="X27" s="267"/>
      <c r="Y27" s="267"/>
      <c r="Z27" s="267"/>
      <c r="AA27" s="268"/>
      <c r="AB27" s="284"/>
      <c r="AC27" s="285"/>
      <c r="AD27" s="286"/>
      <c r="AE27" s="286"/>
      <c r="AF27" s="286"/>
      <c r="AG27" s="287"/>
      <c r="AH27" s="275"/>
      <c r="AI27" s="276"/>
      <c r="AJ27" s="276"/>
      <c r="AK27" s="276"/>
      <c r="AL27" s="276"/>
      <c r="AM27" s="277"/>
      <c r="AN27" s="70"/>
      <c r="AO27" s="329"/>
      <c r="AP27" s="330"/>
      <c r="AQ27" s="330"/>
      <c r="AR27" s="330"/>
      <c r="AS27" s="330"/>
      <c r="AT27" s="331"/>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306"/>
      <c r="C28" s="306"/>
      <c r="D28" s="307"/>
      <c r="E28" s="298"/>
      <c r="F28" s="299"/>
      <c r="G28" s="299"/>
      <c r="H28" s="299"/>
      <c r="I28" s="300"/>
      <c r="J28" s="266" t="e">
        <f>IF(AND('Mapa final'!#REF!="Media",'Mapa final'!#REF!="Leve"),CONCATENATE("R",'Mapa final'!#REF!),"")</f>
        <v>#REF!</v>
      </c>
      <c r="K28" s="267"/>
      <c r="L28" s="267" t="e">
        <f>IF(AND('Mapa final'!#REF!="Media",'Mapa final'!#REF!="Leve"),CONCATENATE("R",'Mapa final'!#REF!),"")</f>
        <v>#REF!</v>
      </c>
      <c r="M28" s="267"/>
      <c r="N28" s="267" t="e">
        <f>IF(AND('Mapa final'!#REF!="Media",'Mapa final'!#REF!="Leve"),CONCATENATE("R",'Mapa final'!#REF!),"")</f>
        <v>#REF!</v>
      </c>
      <c r="O28" s="268"/>
      <c r="P28" s="266" t="e">
        <f>IF(AND('Mapa final'!#REF!="Media",'Mapa final'!#REF!="Menor"),CONCATENATE("R",'Mapa final'!#REF!),"")</f>
        <v>#REF!</v>
      </c>
      <c r="Q28" s="267"/>
      <c r="R28" s="267" t="e">
        <f>IF(AND('Mapa final'!#REF!="Media",'Mapa final'!#REF!="Menor"),CONCATENATE("R",'Mapa final'!#REF!),"")</f>
        <v>#REF!</v>
      </c>
      <c r="S28" s="267"/>
      <c r="T28" s="267" t="e">
        <f>IF(AND('Mapa final'!#REF!="Media",'Mapa final'!#REF!="Menor"),CONCATENATE("R",'Mapa final'!#REF!),"")</f>
        <v>#REF!</v>
      </c>
      <c r="U28" s="268"/>
      <c r="V28" s="266" t="e">
        <f>IF(AND('Mapa final'!#REF!="Media",'Mapa final'!#REF!="Moderado"),CONCATENATE("R",'Mapa final'!#REF!),"")</f>
        <v>#REF!</v>
      </c>
      <c r="W28" s="267"/>
      <c r="X28" s="267" t="e">
        <f>IF(AND('Mapa final'!#REF!="Media",'Mapa final'!#REF!="Moderado"),CONCATENATE("R",'Mapa final'!#REF!),"")</f>
        <v>#REF!</v>
      </c>
      <c r="Y28" s="267"/>
      <c r="Z28" s="267" t="e">
        <f>IF(AND('Mapa final'!#REF!="Media",'Mapa final'!#REF!="Moderado"),CONCATENATE("R",'Mapa final'!#REF!),"")</f>
        <v>#REF!</v>
      </c>
      <c r="AA28" s="268"/>
      <c r="AB28" s="284" t="e">
        <f>IF(AND('Mapa final'!#REF!="Media",'Mapa final'!#REF!="Mayor"),CONCATENATE("R",'Mapa final'!#REF!),"")</f>
        <v>#REF!</v>
      </c>
      <c r="AC28" s="285"/>
      <c r="AD28" s="286" t="e">
        <f>IF(AND('Mapa final'!#REF!="Media",'Mapa final'!#REF!="Mayor"),CONCATENATE("R",'Mapa final'!#REF!),"")</f>
        <v>#REF!</v>
      </c>
      <c r="AE28" s="286"/>
      <c r="AF28" s="286" t="e">
        <f>IF(AND('Mapa final'!#REF!="Media",'Mapa final'!#REF!="Mayor"),CONCATENATE("R",'Mapa final'!#REF!),"")</f>
        <v>#REF!</v>
      </c>
      <c r="AG28" s="287"/>
      <c r="AH28" s="275" t="e">
        <f>IF(AND('Mapa final'!#REF!="Media",'Mapa final'!#REF!="Catastrófico"),CONCATENATE("R",'Mapa final'!#REF!),"")</f>
        <v>#REF!</v>
      </c>
      <c r="AI28" s="276"/>
      <c r="AJ28" s="276" t="e">
        <f>IF(AND('Mapa final'!#REF!="Media",'Mapa final'!#REF!="Catastrófico"),CONCATENATE("R",'Mapa final'!#REF!),"")</f>
        <v>#REF!</v>
      </c>
      <c r="AK28" s="276"/>
      <c r="AL28" s="276" t="e">
        <f>IF(AND('Mapa final'!#REF!="Media",'Mapa final'!#REF!="Catastrófico"),CONCATENATE("R",'Mapa final'!#REF!),"")</f>
        <v>#REF!</v>
      </c>
      <c r="AM28" s="277"/>
      <c r="AN28" s="70"/>
      <c r="AO28" s="329"/>
      <c r="AP28" s="330"/>
      <c r="AQ28" s="330"/>
      <c r="AR28" s="330"/>
      <c r="AS28" s="330"/>
      <c r="AT28" s="331"/>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306"/>
      <c r="C29" s="306"/>
      <c r="D29" s="307"/>
      <c r="E29" s="301"/>
      <c r="F29" s="302"/>
      <c r="G29" s="302"/>
      <c r="H29" s="302"/>
      <c r="I29" s="303"/>
      <c r="J29" s="266"/>
      <c r="K29" s="267"/>
      <c r="L29" s="267"/>
      <c r="M29" s="267"/>
      <c r="N29" s="267"/>
      <c r="O29" s="268"/>
      <c r="P29" s="269"/>
      <c r="Q29" s="270"/>
      <c r="R29" s="270"/>
      <c r="S29" s="270"/>
      <c r="T29" s="270"/>
      <c r="U29" s="271"/>
      <c r="V29" s="269"/>
      <c r="W29" s="270"/>
      <c r="X29" s="270"/>
      <c r="Y29" s="270"/>
      <c r="Z29" s="270"/>
      <c r="AA29" s="271"/>
      <c r="AB29" s="288"/>
      <c r="AC29" s="289"/>
      <c r="AD29" s="289"/>
      <c r="AE29" s="289"/>
      <c r="AF29" s="289"/>
      <c r="AG29" s="290"/>
      <c r="AH29" s="278"/>
      <c r="AI29" s="279"/>
      <c r="AJ29" s="279"/>
      <c r="AK29" s="279"/>
      <c r="AL29" s="279"/>
      <c r="AM29" s="280"/>
      <c r="AN29" s="70"/>
      <c r="AO29" s="332"/>
      <c r="AP29" s="333"/>
      <c r="AQ29" s="333"/>
      <c r="AR29" s="333"/>
      <c r="AS29" s="333"/>
      <c r="AT29" s="334"/>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306"/>
      <c r="C30" s="306"/>
      <c r="D30" s="307"/>
      <c r="E30" s="295" t="s">
        <v>110</v>
      </c>
      <c r="F30" s="296"/>
      <c r="G30" s="296"/>
      <c r="H30" s="296"/>
      <c r="I30" s="296"/>
      <c r="J30" s="263" t="str">
        <f ca="1">IF(AND('Mapa final'!$J$9="Baja",'Mapa final'!$N$9="Leve"),CONCATENATE("R",'Mapa final'!$A$9),"")</f>
        <v/>
      </c>
      <c r="K30" s="264"/>
      <c r="L30" s="264" t="e">
        <f>IF(AND('Mapa final'!#REF!="Baja",'Mapa final'!#REF!="Leve"),CONCATENATE("R",'Mapa final'!#REF!),"")</f>
        <v>#REF!</v>
      </c>
      <c r="M30" s="264"/>
      <c r="N30" s="264" t="e">
        <f>IF(AND('Mapa final'!#REF!="Baja",'Mapa final'!#REF!="Leve"),CONCATENATE("R",'Mapa final'!#REF!),"")</f>
        <v>#REF!</v>
      </c>
      <c r="O30" s="265"/>
      <c r="P30" s="273" t="str">
        <f ca="1">IF(AND('Mapa final'!$J$9="Baja",'Mapa final'!$N$9="Menor"),CONCATENATE("R",'Mapa final'!$A$9),"")</f>
        <v/>
      </c>
      <c r="Q30" s="273"/>
      <c r="R30" s="273" t="e">
        <f>IF(AND('Mapa final'!#REF!="Baja",'Mapa final'!#REF!="Menor"),CONCATENATE("R",'Mapa final'!#REF!),"")</f>
        <v>#REF!</v>
      </c>
      <c r="S30" s="273"/>
      <c r="T30" s="273" t="e">
        <f>IF(AND('Mapa final'!#REF!="Baja",'Mapa final'!#REF!="Menor"),CONCATENATE("R",'Mapa final'!#REF!),"")</f>
        <v>#REF!</v>
      </c>
      <c r="U30" s="274"/>
      <c r="V30" s="272" t="str">
        <f ca="1">IF(AND('Mapa final'!$J$9="Baja",'Mapa final'!$N$9="Moderado"),CONCATENATE("R",'Mapa final'!$A$9),"")</f>
        <v/>
      </c>
      <c r="W30" s="273"/>
      <c r="X30" s="273" t="e">
        <f>IF(AND('Mapa final'!#REF!="Baja",'Mapa final'!#REF!="Moderado"),CONCATENATE("R",'Mapa final'!#REF!),"")</f>
        <v>#REF!</v>
      </c>
      <c r="Y30" s="273"/>
      <c r="Z30" s="273" t="e">
        <f>IF(AND('Mapa final'!#REF!="Baja",'Mapa final'!#REF!="Moderado"),CONCATENATE("R",'Mapa final'!#REF!),"")</f>
        <v>#REF!</v>
      </c>
      <c r="AA30" s="274"/>
      <c r="AB30" s="291" t="str">
        <f ca="1">IF(AND('Mapa final'!$J$9="Baja",'Mapa final'!$N$9="Mayor"),CONCATENATE("R",'Mapa final'!$A$9),"")</f>
        <v/>
      </c>
      <c r="AC30" s="292"/>
      <c r="AD30" s="292" t="e">
        <f>IF(AND('Mapa final'!#REF!="Baja",'Mapa final'!#REF!="Mayor"),CONCATENATE("R",'Mapa final'!#REF!),"")</f>
        <v>#REF!</v>
      </c>
      <c r="AE30" s="292"/>
      <c r="AF30" s="292" t="e">
        <f>IF(AND('Mapa final'!#REF!="Baja",'Mapa final'!#REF!="Mayor"),CONCATENATE("R",'Mapa final'!#REF!),"")</f>
        <v>#REF!</v>
      </c>
      <c r="AG30" s="293"/>
      <c r="AH30" s="281" t="str">
        <f ca="1">IF(AND('Mapa final'!$J$9="Baja",'Mapa final'!$N$9="Catastrófico"),CONCATENATE("R",'Mapa final'!$A$9),"")</f>
        <v/>
      </c>
      <c r="AI30" s="282"/>
      <c r="AJ30" s="282" t="e">
        <f>IF(AND('Mapa final'!#REF!="Baja",'Mapa final'!#REF!="Catastrófico"),CONCATENATE("R",'Mapa final'!#REF!),"")</f>
        <v>#REF!</v>
      </c>
      <c r="AK30" s="282"/>
      <c r="AL30" s="282" t="e">
        <f>IF(AND('Mapa final'!#REF!="Baja",'Mapa final'!#REF!="Catastrófico"),CONCATENATE("R",'Mapa final'!#REF!),"")</f>
        <v>#REF!</v>
      </c>
      <c r="AM30" s="283"/>
      <c r="AN30" s="70"/>
      <c r="AO30" s="335" t="s">
        <v>78</v>
      </c>
      <c r="AP30" s="336"/>
      <c r="AQ30" s="336"/>
      <c r="AR30" s="336"/>
      <c r="AS30" s="336"/>
      <c r="AT30" s="337"/>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306"/>
      <c r="C31" s="306"/>
      <c r="D31" s="307"/>
      <c r="E31" s="298"/>
      <c r="F31" s="299"/>
      <c r="G31" s="299"/>
      <c r="H31" s="299"/>
      <c r="I31" s="304"/>
      <c r="J31" s="257"/>
      <c r="K31" s="258"/>
      <c r="L31" s="258"/>
      <c r="M31" s="258"/>
      <c r="N31" s="258"/>
      <c r="O31" s="259"/>
      <c r="P31" s="267"/>
      <c r="Q31" s="267"/>
      <c r="R31" s="267"/>
      <c r="S31" s="267"/>
      <c r="T31" s="267"/>
      <c r="U31" s="268"/>
      <c r="V31" s="266"/>
      <c r="W31" s="267"/>
      <c r="X31" s="267"/>
      <c r="Y31" s="267"/>
      <c r="Z31" s="267"/>
      <c r="AA31" s="268"/>
      <c r="AB31" s="284"/>
      <c r="AC31" s="285"/>
      <c r="AD31" s="285"/>
      <c r="AE31" s="285"/>
      <c r="AF31" s="285"/>
      <c r="AG31" s="287"/>
      <c r="AH31" s="275"/>
      <c r="AI31" s="276"/>
      <c r="AJ31" s="276"/>
      <c r="AK31" s="276"/>
      <c r="AL31" s="276"/>
      <c r="AM31" s="277"/>
      <c r="AN31" s="70"/>
      <c r="AO31" s="338"/>
      <c r="AP31" s="339"/>
      <c r="AQ31" s="339"/>
      <c r="AR31" s="339"/>
      <c r="AS31" s="339"/>
      <c r="AT31" s="34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306"/>
      <c r="C32" s="306"/>
      <c r="D32" s="307"/>
      <c r="E32" s="298"/>
      <c r="F32" s="299"/>
      <c r="G32" s="299"/>
      <c r="H32" s="299"/>
      <c r="I32" s="304"/>
      <c r="J32" s="257" t="e">
        <f>IF(AND('Mapa final'!#REF!="Baja",'Mapa final'!#REF!="Leve"),CONCATENATE("R",'Mapa final'!#REF!),"")</f>
        <v>#REF!</v>
      </c>
      <c r="K32" s="258"/>
      <c r="L32" s="258" t="e">
        <f>IF(AND('Mapa final'!#REF!="Baja",'Mapa final'!#REF!="Leve"),CONCATENATE("R",'Mapa final'!#REF!),"")</f>
        <v>#REF!</v>
      </c>
      <c r="M32" s="258"/>
      <c r="N32" s="258" t="e">
        <f>IF(AND('Mapa final'!#REF!="Baja",'Mapa final'!#REF!="Leve"),CONCATENATE("R",'Mapa final'!#REF!),"")</f>
        <v>#REF!</v>
      </c>
      <c r="O32" s="259"/>
      <c r="P32" s="267" t="e">
        <f>IF(AND('Mapa final'!#REF!="Baja",'Mapa final'!#REF!="Menor"),CONCATENATE("R",'Mapa final'!#REF!),"")</f>
        <v>#REF!</v>
      </c>
      <c r="Q32" s="267"/>
      <c r="R32" s="267" t="e">
        <f>IF(AND('Mapa final'!#REF!="Baja",'Mapa final'!#REF!="Menor"),CONCATENATE("R",'Mapa final'!#REF!),"")</f>
        <v>#REF!</v>
      </c>
      <c r="S32" s="267"/>
      <c r="T32" s="267" t="e">
        <f>IF(AND('Mapa final'!#REF!="Baja",'Mapa final'!#REF!="Menor"),CONCATENATE("R",'Mapa final'!#REF!),"")</f>
        <v>#REF!</v>
      </c>
      <c r="U32" s="268"/>
      <c r="V32" s="266" t="e">
        <f>IF(AND('Mapa final'!#REF!="Baja",'Mapa final'!#REF!="Moderado"),CONCATENATE("R",'Mapa final'!#REF!),"")</f>
        <v>#REF!</v>
      </c>
      <c r="W32" s="267"/>
      <c r="X32" s="267" t="e">
        <f>IF(AND('Mapa final'!#REF!="Baja",'Mapa final'!#REF!="Moderado"),CONCATENATE("R",'Mapa final'!#REF!),"")</f>
        <v>#REF!</v>
      </c>
      <c r="Y32" s="267"/>
      <c r="Z32" s="267" t="e">
        <f>IF(AND('Mapa final'!#REF!="Baja",'Mapa final'!#REF!="Moderado"),CONCATENATE("R",'Mapa final'!#REF!),"")</f>
        <v>#REF!</v>
      </c>
      <c r="AA32" s="268"/>
      <c r="AB32" s="284" t="e">
        <f>IF(AND('Mapa final'!#REF!="Baja",'Mapa final'!#REF!="Mayor"),CONCATENATE("R",'Mapa final'!#REF!),"")</f>
        <v>#REF!</v>
      </c>
      <c r="AC32" s="285"/>
      <c r="AD32" s="286" t="e">
        <f>IF(AND('Mapa final'!#REF!="Baja",'Mapa final'!#REF!="Mayor"),CONCATENATE("R",'Mapa final'!#REF!),"")</f>
        <v>#REF!</v>
      </c>
      <c r="AE32" s="286"/>
      <c r="AF32" s="286" t="e">
        <f>IF(AND('Mapa final'!#REF!="Baja",'Mapa final'!#REF!="Mayor"),CONCATENATE("R",'Mapa final'!#REF!),"")</f>
        <v>#REF!</v>
      </c>
      <c r="AG32" s="287"/>
      <c r="AH32" s="275" t="e">
        <f>IF(AND('Mapa final'!#REF!="Baja",'Mapa final'!#REF!="Catastrófico"),CONCATENATE("R",'Mapa final'!#REF!),"")</f>
        <v>#REF!</v>
      </c>
      <c r="AI32" s="276"/>
      <c r="AJ32" s="276" t="e">
        <f>IF(AND('Mapa final'!#REF!="Baja",'Mapa final'!#REF!="Catastrófico"),CONCATENATE("R",'Mapa final'!#REF!),"")</f>
        <v>#REF!</v>
      </c>
      <c r="AK32" s="276"/>
      <c r="AL32" s="276" t="e">
        <f>IF(AND('Mapa final'!#REF!="Baja",'Mapa final'!#REF!="Catastrófico"),CONCATENATE("R",'Mapa final'!#REF!),"")</f>
        <v>#REF!</v>
      </c>
      <c r="AM32" s="277"/>
      <c r="AN32" s="70"/>
      <c r="AO32" s="338"/>
      <c r="AP32" s="339"/>
      <c r="AQ32" s="339"/>
      <c r="AR32" s="339"/>
      <c r="AS32" s="339"/>
      <c r="AT32" s="34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306"/>
      <c r="C33" s="306"/>
      <c r="D33" s="307"/>
      <c r="E33" s="298"/>
      <c r="F33" s="299"/>
      <c r="G33" s="299"/>
      <c r="H33" s="299"/>
      <c r="I33" s="304"/>
      <c r="J33" s="257"/>
      <c r="K33" s="258"/>
      <c r="L33" s="258"/>
      <c r="M33" s="258"/>
      <c r="N33" s="258"/>
      <c r="O33" s="259"/>
      <c r="P33" s="267"/>
      <c r="Q33" s="267"/>
      <c r="R33" s="267"/>
      <c r="S33" s="267"/>
      <c r="T33" s="267"/>
      <c r="U33" s="268"/>
      <c r="V33" s="266"/>
      <c r="W33" s="267"/>
      <c r="X33" s="267"/>
      <c r="Y33" s="267"/>
      <c r="Z33" s="267"/>
      <c r="AA33" s="268"/>
      <c r="AB33" s="284"/>
      <c r="AC33" s="285"/>
      <c r="AD33" s="286"/>
      <c r="AE33" s="286"/>
      <c r="AF33" s="286"/>
      <c r="AG33" s="287"/>
      <c r="AH33" s="275"/>
      <c r="AI33" s="276"/>
      <c r="AJ33" s="276"/>
      <c r="AK33" s="276"/>
      <c r="AL33" s="276"/>
      <c r="AM33" s="277"/>
      <c r="AN33" s="70"/>
      <c r="AO33" s="338"/>
      <c r="AP33" s="339"/>
      <c r="AQ33" s="339"/>
      <c r="AR33" s="339"/>
      <c r="AS33" s="339"/>
      <c r="AT33" s="34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306"/>
      <c r="C34" s="306"/>
      <c r="D34" s="307"/>
      <c r="E34" s="298"/>
      <c r="F34" s="299"/>
      <c r="G34" s="299"/>
      <c r="H34" s="299"/>
      <c r="I34" s="304"/>
      <c r="J34" s="257" t="e">
        <f>IF(AND('Mapa final'!#REF!="Baja",'Mapa final'!#REF!="Leve"),CONCATENATE("R",'Mapa final'!#REF!),"")</f>
        <v>#REF!</v>
      </c>
      <c r="K34" s="258"/>
      <c r="L34" s="258" t="e">
        <f>IF(AND('Mapa final'!#REF!="Baja",'Mapa final'!#REF!="Leve"),CONCATENATE("R",'Mapa final'!#REF!),"")</f>
        <v>#REF!</v>
      </c>
      <c r="M34" s="258"/>
      <c r="N34" s="258" t="e">
        <f>IF(AND('Mapa final'!#REF!="Baja",'Mapa final'!#REF!="Leve"),CONCATENATE("R",'Mapa final'!#REF!),"")</f>
        <v>#REF!</v>
      </c>
      <c r="O34" s="259"/>
      <c r="P34" s="267" t="e">
        <f>IF(AND('Mapa final'!#REF!="Baja",'Mapa final'!#REF!="Menor"),CONCATENATE("R",'Mapa final'!#REF!),"")</f>
        <v>#REF!</v>
      </c>
      <c r="Q34" s="267"/>
      <c r="R34" s="267" t="e">
        <f>IF(AND('Mapa final'!#REF!="Baja",'Mapa final'!#REF!="Menor"),CONCATENATE("R",'Mapa final'!#REF!),"")</f>
        <v>#REF!</v>
      </c>
      <c r="S34" s="267"/>
      <c r="T34" s="267" t="e">
        <f>IF(AND('Mapa final'!#REF!="Baja",'Mapa final'!#REF!="Menor"),CONCATENATE("R",'Mapa final'!#REF!),"")</f>
        <v>#REF!</v>
      </c>
      <c r="U34" s="268"/>
      <c r="V34" s="266" t="e">
        <f>IF(AND('Mapa final'!#REF!="Baja",'Mapa final'!#REF!="Moderado"),CONCATENATE("R",'Mapa final'!#REF!),"")</f>
        <v>#REF!</v>
      </c>
      <c r="W34" s="267"/>
      <c r="X34" s="267" t="e">
        <f>IF(AND('Mapa final'!#REF!="Baja",'Mapa final'!#REF!="Moderado"),CONCATENATE("R",'Mapa final'!#REF!),"")</f>
        <v>#REF!</v>
      </c>
      <c r="Y34" s="267"/>
      <c r="Z34" s="267" t="e">
        <f>IF(AND('Mapa final'!#REF!="Baja",'Mapa final'!#REF!="Moderado"),CONCATENATE("R",'Mapa final'!#REF!),"")</f>
        <v>#REF!</v>
      </c>
      <c r="AA34" s="268"/>
      <c r="AB34" s="284" t="e">
        <f>IF(AND('Mapa final'!#REF!="Baja",'Mapa final'!#REF!="Mayor"),CONCATENATE("R",'Mapa final'!#REF!),"")</f>
        <v>#REF!</v>
      </c>
      <c r="AC34" s="285"/>
      <c r="AD34" s="286" t="e">
        <f>IF(AND('Mapa final'!#REF!="Baja",'Mapa final'!#REF!="Mayor"),CONCATENATE("R",'Mapa final'!#REF!),"")</f>
        <v>#REF!</v>
      </c>
      <c r="AE34" s="286"/>
      <c r="AF34" s="286" t="e">
        <f>IF(AND('Mapa final'!#REF!="Baja",'Mapa final'!#REF!="Mayor"),CONCATENATE("R",'Mapa final'!#REF!),"")</f>
        <v>#REF!</v>
      </c>
      <c r="AG34" s="287"/>
      <c r="AH34" s="275" t="e">
        <f>IF(AND('Mapa final'!#REF!="Baja",'Mapa final'!#REF!="Catastrófico"),CONCATENATE("R",'Mapa final'!#REF!),"")</f>
        <v>#REF!</v>
      </c>
      <c r="AI34" s="276"/>
      <c r="AJ34" s="276" t="e">
        <f>IF(AND('Mapa final'!#REF!="Baja",'Mapa final'!#REF!="Catastrófico"),CONCATENATE("R",'Mapa final'!#REF!),"")</f>
        <v>#REF!</v>
      </c>
      <c r="AK34" s="276"/>
      <c r="AL34" s="276" t="e">
        <f>IF(AND('Mapa final'!#REF!="Baja",'Mapa final'!#REF!="Catastrófico"),CONCATENATE("R",'Mapa final'!#REF!),"")</f>
        <v>#REF!</v>
      </c>
      <c r="AM34" s="277"/>
      <c r="AN34" s="70"/>
      <c r="AO34" s="338"/>
      <c r="AP34" s="339"/>
      <c r="AQ34" s="339"/>
      <c r="AR34" s="339"/>
      <c r="AS34" s="339"/>
      <c r="AT34" s="34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306"/>
      <c r="C35" s="306"/>
      <c r="D35" s="307"/>
      <c r="E35" s="298"/>
      <c r="F35" s="299"/>
      <c r="G35" s="299"/>
      <c r="H35" s="299"/>
      <c r="I35" s="304"/>
      <c r="J35" s="257"/>
      <c r="K35" s="258"/>
      <c r="L35" s="258"/>
      <c r="M35" s="258"/>
      <c r="N35" s="258"/>
      <c r="O35" s="259"/>
      <c r="P35" s="267"/>
      <c r="Q35" s="267"/>
      <c r="R35" s="267"/>
      <c r="S35" s="267"/>
      <c r="T35" s="267"/>
      <c r="U35" s="268"/>
      <c r="V35" s="266"/>
      <c r="W35" s="267"/>
      <c r="X35" s="267"/>
      <c r="Y35" s="267"/>
      <c r="Z35" s="267"/>
      <c r="AA35" s="268"/>
      <c r="AB35" s="284"/>
      <c r="AC35" s="285"/>
      <c r="AD35" s="286"/>
      <c r="AE35" s="286"/>
      <c r="AF35" s="286"/>
      <c r="AG35" s="287"/>
      <c r="AH35" s="275"/>
      <c r="AI35" s="276"/>
      <c r="AJ35" s="276"/>
      <c r="AK35" s="276"/>
      <c r="AL35" s="276"/>
      <c r="AM35" s="277"/>
      <c r="AN35" s="70"/>
      <c r="AO35" s="338"/>
      <c r="AP35" s="339"/>
      <c r="AQ35" s="339"/>
      <c r="AR35" s="339"/>
      <c r="AS35" s="339"/>
      <c r="AT35" s="34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306"/>
      <c r="C36" s="306"/>
      <c r="D36" s="307"/>
      <c r="E36" s="298"/>
      <c r="F36" s="299"/>
      <c r="G36" s="299"/>
      <c r="H36" s="299"/>
      <c r="I36" s="304"/>
      <c r="J36" s="257" t="e">
        <f>IF(AND('Mapa final'!#REF!="Baja",'Mapa final'!#REF!="Leve"),CONCATENATE("R",'Mapa final'!#REF!),"")</f>
        <v>#REF!</v>
      </c>
      <c r="K36" s="258"/>
      <c r="L36" s="258" t="e">
        <f>IF(AND('Mapa final'!#REF!="Baja",'Mapa final'!#REF!="Leve"),CONCATENATE("R",'Mapa final'!#REF!),"")</f>
        <v>#REF!</v>
      </c>
      <c r="M36" s="258"/>
      <c r="N36" s="258" t="e">
        <f>IF(AND('Mapa final'!#REF!="Baja",'Mapa final'!#REF!="Leve"),CONCATENATE("R",'Mapa final'!#REF!),"")</f>
        <v>#REF!</v>
      </c>
      <c r="O36" s="259"/>
      <c r="P36" s="267" t="e">
        <f>IF(AND('Mapa final'!#REF!="Baja",'Mapa final'!#REF!="Menor"),CONCATENATE("R",'Mapa final'!#REF!),"")</f>
        <v>#REF!</v>
      </c>
      <c r="Q36" s="267"/>
      <c r="R36" s="267" t="e">
        <f>IF(AND('Mapa final'!#REF!="Baja",'Mapa final'!#REF!="Menor"),CONCATENATE("R",'Mapa final'!#REF!),"")</f>
        <v>#REF!</v>
      </c>
      <c r="S36" s="267"/>
      <c r="T36" s="267" t="e">
        <f>IF(AND('Mapa final'!#REF!="Baja",'Mapa final'!#REF!="Menor"),CONCATENATE("R",'Mapa final'!#REF!),"")</f>
        <v>#REF!</v>
      </c>
      <c r="U36" s="268"/>
      <c r="V36" s="266" t="e">
        <f>IF(AND('Mapa final'!#REF!="Baja",'Mapa final'!#REF!="Moderado"),CONCATENATE("R",'Mapa final'!#REF!),"")</f>
        <v>#REF!</v>
      </c>
      <c r="W36" s="267"/>
      <c r="X36" s="267" t="e">
        <f>IF(AND('Mapa final'!#REF!="Baja",'Mapa final'!#REF!="Moderado"),CONCATENATE("R",'Mapa final'!#REF!),"")</f>
        <v>#REF!</v>
      </c>
      <c r="Y36" s="267"/>
      <c r="Z36" s="267" t="e">
        <f>IF(AND('Mapa final'!#REF!="Baja",'Mapa final'!#REF!="Moderado"),CONCATENATE("R",'Mapa final'!#REF!),"")</f>
        <v>#REF!</v>
      </c>
      <c r="AA36" s="268"/>
      <c r="AB36" s="284" t="e">
        <f>IF(AND('Mapa final'!#REF!="Baja",'Mapa final'!#REF!="Mayor"),CONCATENATE("R",'Mapa final'!#REF!),"")</f>
        <v>#REF!</v>
      </c>
      <c r="AC36" s="285"/>
      <c r="AD36" s="286" t="e">
        <f>IF(AND('Mapa final'!#REF!="Baja",'Mapa final'!#REF!="Mayor"),CONCATENATE("R",'Mapa final'!#REF!),"")</f>
        <v>#REF!</v>
      </c>
      <c r="AE36" s="286"/>
      <c r="AF36" s="286" t="e">
        <f>IF(AND('Mapa final'!#REF!="Baja",'Mapa final'!#REF!="Mayor"),CONCATENATE("R",'Mapa final'!#REF!),"")</f>
        <v>#REF!</v>
      </c>
      <c r="AG36" s="287"/>
      <c r="AH36" s="275" t="e">
        <f>IF(AND('Mapa final'!#REF!="Baja",'Mapa final'!#REF!="Catastrófico"),CONCATENATE("R",'Mapa final'!#REF!),"")</f>
        <v>#REF!</v>
      </c>
      <c r="AI36" s="276"/>
      <c r="AJ36" s="276" t="e">
        <f>IF(AND('Mapa final'!#REF!="Baja",'Mapa final'!#REF!="Catastrófico"),CONCATENATE("R",'Mapa final'!#REF!),"")</f>
        <v>#REF!</v>
      </c>
      <c r="AK36" s="276"/>
      <c r="AL36" s="276" t="e">
        <f>IF(AND('Mapa final'!#REF!="Baja",'Mapa final'!#REF!="Catastrófico"),CONCATENATE("R",'Mapa final'!#REF!),"")</f>
        <v>#REF!</v>
      </c>
      <c r="AM36" s="277"/>
      <c r="AN36" s="70"/>
      <c r="AO36" s="338"/>
      <c r="AP36" s="339"/>
      <c r="AQ36" s="339"/>
      <c r="AR36" s="339"/>
      <c r="AS36" s="339"/>
      <c r="AT36" s="34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306"/>
      <c r="C37" s="306"/>
      <c r="D37" s="307"/>
      <c r="E37" s="301"/>
      <c r="F37" s="302"/>
      <c r="G37" s="302"/>
      <c r="H37" s="302"/>
      <c r="I37" s="302"/>
      <c r="J37" s="260"/>
      <c r="K37" s="261"/>
      <c r="L37" s="261"/>
      <c r="M37" s="261"/>
      <c r="N37" s="261"/>
      <c r="O37" s="262"/>
      <c r="P37" s="270"/>
      <c r="Q37" s="270"/>
      <c r="R37" s="270"/>
      <c r="S37" s="270"/>
      <c r="T37" s="270"/>
      <c r="U37" s="271"/>
      <c r="V37" s="269"/>
      <c r="W37" s="270"/>
      <c r="X37" s="270"/>
      <c r="Y37" s="270"/>
      <c r="Z37" s="270"/>
      <c r="AA37" s="271"/>
      <c r="AB37" s="288"/>
      <c r="AC37" s="289"/>
      <c r="AD37" s="289"/>
      <c r="AE37" s="289"/>
      <c r="AF37" s="289"/>
      <c r="AG37" s="290"/>
      <c r="AH37" s="278"/>
      <c r="AI37" s="279"/>
      <c r="AJ37" s="279"/>
      <c r="AK37" s="279"/>
      <c r="AL37" s="279"/>
      <c r="AM37" s="280"/>
      <c r="AN37" s="70"/>
      <c r="AO37" s="341"/>
      <c r="AP37" s="342"/>
      <c r="AQ37" s="342"/>
      <c r="AR37" s="342"/>
      <c r="AS37" s="342"/>
      <c r="AT37" s="343"/>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306"/>
      <c r="C38" s="306"/>
      <c r="D38" s="307"/>
      <c r="E38" s="295" t="s">
        <v>109</v>
      </c>
      <c r="F38" s="296"/>
      <c r="G38" s="296"/>
      <c r="H38" s="296"/>
      <c r="I38" s="297"/>
      <c r="J38" s="263" t="str">
        <f ca="1">IF(AND('Mapa final'!$J$9="Muy Baja",'Mapa final'!$N$9="Leve"),CONCATENATE("R",'Mapa final'!$A$9),"")</f>
        <v/>
      </c>
      <c r="K38" s="264"/>
      <c r="L38" s="264" t="e">
        <f>IF(AND('Mapa final'!#REF!="Muy Baja",'Mapa final'!#REF!="Leve"),CONCATENATE("R",'Mapa final'!#REF!),"")</f>
        <v>#REF!</v>
      </c>
      <c r="M38" s="264"/>
      <c r="N38" s="264" t="e">
        <f>IF(AND('Mapa final'!#REF!="Muy Baja",'Mapa final'!#REF!="Leve"),CONCATENATE("R",'Mapa final'!#REF!),"")</f>
        <v>#REF!</v>
      </c>
      <c r="O38" s="265"/>
      <c r="P38" s="263" t="str">
        <f ca="1">IF(AND('Mapa final'!$J$9="Muy Baja",'Mapa final'!$N$9="Menor"),CONCATENATE("R",'Mapa final'!$A$9),"")</f>
        <v/>
      </c>
      <c r="Q38" s="264"/>
      <c r="R38" s="264" t="e">
        <f>IF(AND('Mapa final'!#REF!="Muy Baja",'Mapa final'!#REF!="Menor"),CONCATENATE("R",'Mapa final'!#REF!),"")</f>
        <v>#REF!</v>
      </c>
      <c r="S38" s="264"/>
      <c r="T38" s="264" t="e">
        <f>IF(AND('Mapa final'!#REF!="Muy Baja",'Mapa final'!#REF!="Menor"),CONCATENATE("R",'Mapa final'!#REF!),"")</f>
        <v>#REF!</v>
      </c>
      <c r="U38" s="265"/>
      <c r="V38" s="272" t="str">
        <f ca="1">IF(AND('Mapa final'!$J$9="Muy Baja",'Mapa final'!$N$9="Moderado"),CONCATENATE("R",'Mapa final'!$A$9),"")</f>
        <v/>
      </c>
      <c r="W38" s="273"/>
      <c r="X38" s="273" t="e">
        <f>IF(AND('Mapa final'!#REF!="Muy Baja",'Mapa final'!#REF!="Moderado"),CONCATENATE("R",'Mapa final'!#REF!),"")</f>
        <v>#REF!</v>
      </c>
      <c r="Y38" s="273"/>
      <c r="Z38" s="273" t="e">
        <f>IF(AND('Mapa final'!#REF!="Muy Baja",'Mapa final'!#REF!="Moderado"),CONCATENATE("R",'Mapa final'!#REF!),"")</f>
        <v>#REF!</v>
      </c>
      <c r="AA38" s="274"/>
      <c r="AB38" s="291" t="str">
        <f ca="1">IF(AND('Mapa final'!$J$9="Muy Baja",'Mapa final'!$N$9="Mayor"),CONCATENATE("R",'Mapa final'!$A$9),"")</f>
        <v/>
      </c>
      <c r="AC38" s="292"/>
      <c r="AD38" s="292" t="e">
        <f>IF(AND('Mapa final'!#REF!="Muy Baja",'Mapa final'!#REF!="Mayor"),CONCATENATE("R",'Mapa final'!#REF!),"")</f>
        <v>#REF!</v>
      </c>
      <c r="AE38" s="292"/>
      <c r="AF38" s="292" t="e">
        <f>IF(AND('Mapa final'!#REF!="Muy Baja",'Mapa final'!#REF!="Mayor"),CONCATENATE("R",'Mapa final'!#REF!),"")</f>
        <v>#REF!</v>
      </c>
      <c r="AG38" s="293"/>
      <c r="AH38" s="281" t="str">
        <f ca="1">IF(AND('Mapa final'!$J$9="Muy Baja",'Mapa final'!$N$9="Catastrófico"),CONCATENATE("R",'Mapa final'!$A$9),"")</f>
        <v/>
      </c>
      <c r="AI38" s="282"/>
      <c r="AJ38" s="282" t="e">
        <f>IF(AND('Mapa final'!#REF!="Muy Baja",'Mapa final'!#REF!="Catastrófico"),CONCATENATE("R",'Mapa final'!#REF!),"")</f>
        <v>#REF!</v>
      </c>
      <c r="AK38" s="282"/>
      <c r="AL38" s="282" t="e">
        <f>IF(AND('Mapa final'!#REF!="Muy Baja",'Mapa final'!#REF!="Catastrófico"),CONCATENATE("R",'Mapa final'!#REF!),"")</f>
        <v>#REF!</v>
      </c>
      <c r="AM38" s="283"/>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306"/>
      <c r="C39" s="306"/>
      <c r="D39" s="307"/>
      <c r="E39" s="298"/>
      <c r="F39" s="299"/>
      <c r="G39" s="299"/>
      <c r="H39" s="299"/>
      <c r="I39" s="300"/>
      <c r="J39" s="257"/>
      <c r="K39" s="258"/>
      <c r="L39" s="258"/>
      <c r="M39" s="258"/>
      <c r="N39" s="258"/>
      <c r="O39" s="259"/>
      <c r="P39" s="257"/>
      <c r="Q39" s="258"/>
      <c r="R39" s="258"/>
      <c r="S39" s="258"/>
      <c r="T39" s="258"/>
      <c r="U39" s="259"/>
      <c r="V39" s="266"/>
      <c r="W39" s="267"/>
      <c r="X39" s="267"/>
      <c r="Y39" s="267"/>
      <c r="Z39" s="267"/>
      <c r="AA39" s="268"/>
      <c r="AB39" s="284"/>
      <c r="AC39" s="285"/>
      <c r="AD39" s="285"/>
      <c r="AE39" s="285"/>
      <c r="AF39" s="285"/>
      <c r="AG39" s="287"/>
      <c r="AH39" s="275"/>
      <c r="AI39" s="276"/>
      <c r="AJ39" s="276"/>
      <c r="AK39" s="276"/>
      <c r="AL39" s="276"/>
      <c r="AM39" s="277"/>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306"/>
      <c r="C40" s="306"/>
      <c r="D40" s="307"/>
      <c r="E40" s="298"/>
      <c r="F40" s="299"/>
      <c r="G40" s="299"/>
      <c r="H40" s="299"/>
      <c r="I40" s="300"/>
      <c r="J40" s="257" t="e">
        <f>IF(AND('Mapa final'!#REF!="Muy Baja",'Mapa final'!#REF!="Leve"),CONCATENATE("R",'Mapa final'!#REF!),"")</f>
        <v>#REF!</v>
      </c>
      <c r="K40" s="258"/>
      <c r="L40" s="258" t="e">
        <f>IF(AND('Mapa final'!#REF!="Muy Baja",'Mapa final'!#REF!="Leve"),CONCATENATE("R",'Mapa final'!#REF!),"")</f>
        <v>#REF!</v>
      </c>
      <c r="M40" s="258"/>
      <c r="N40" s="258" t="e">
        <f>IF(AND('Mapa final'!#REF!="Muy Baja",'Mapa final'!#REF!="Leve"),CONCATENATE("R",'Mapa final'!#REF!),"")</f>
        <v>#REF!</v>
      </c>
      <c r="O40" s="259"/>
      <c r="P40" s="257" t="e">
        <f>IF(AND('Mapa final'!#REF!="Muy Baja",'Mapa final'!#REF!="Menor"),CONCATENATE("R",'Mapa final'!#REF!),"")</f>
        <v>#REF!</v>
      </c>
      <c r="Q40" s="258"/>
      <c r="R40" s="258" t="e">
        <f>IF(AND('Mapa final'!#REF!="Muy Baja",'Mapa final'!#REF!="Menor"),CONCATENATE("R",'Mapa final'!#REF!),"")</f>
        <v>#REF!</v>
      </c>
      <c r="S40" s="258"/>
      <c r="T40" s="258" t="e">
        <f>IF(AND('Mapa final'!#REF!="Muy Baja",'Mapa final'!#REF!="Menor"),CONCATENATE("R",'Mapa final'!#REF!),"")</f>
        <v>#REF!</v>
      </c>
      <c r="U40" s="259"/>
      <c r="V40" s="266" t="e">
        <f>IF(AND('Mapa final'!#REF!="Muy Baja",'Mapa final'!#REF!="Moderado"),CONCATENATE("R",'Mapa final'!#REF!),"")</f>
        <v>#REF!</v>
      </c>
      <c r="W40" s="267"/>
      <c r="X40" s="267" t="e">
        <f>IF(AND('Mapa final'!#REF!="Muy Baja",'Mapa final'!#REF!="Moderado"),CONCATENATE("R",'Mapa final'!#REF!),"")</f>
        <v>#REF!</v>
      </c>
      <c r="Y40" s="267"/>
      <c r="Z40" s="267" t="e">
        <f>IF(AND('Mapa final'!#REF!="Muy Baja",'Mapa final'!#REF!="Moderado"),CONCATENATE("R",'Mapa final'!#REF!),"")</f>
        <v>#REF!</v>
      </c>
      <c r="AA40" s="268"/>
      <c r="AB40" s="284" t="e">
        <f>IF(AND('Mapa final'!#REF!="Muy Baja",'Mapa final'!#REF!="Mayor"),CONCATENATE("R",'Mapa final'!#REF!),"")</f>
        <v>#REF!</v>
      </c>
      <c r="AC40" s="285"/>
      <c r="AD40" s="286" t="e">
        <f>IF(AND('Mapa final'!#REF!="Muy Baja",'Mapa final'!#REF!="Mayor"),CONCATENATE("R",'Mapa final'!#REF!),"")</f>
        <v>#REF!</v>
      </c>
      <c r="AE40" s="286"/>
      <c r="AF40" s="286" t="e">
        <f>IF(AND('Mapa final'!#REF!="Muy Baja",'Mapa final'!#REF!="Mayor"),CONCATENATE("R",'Mapa final'!#REF!),"")</f>
        <v>#REF!</v>
      </c>
      <c r="AG40" s="287"/>
      <c r="AH40" s="275" t="e">
        <f>IF(AND('Mapa final'!#REF!="Muy Baja",'Mapa final'!#REF!="Catastrófico"),CONCATENATE("R",'Mapa final'!#REF!),"")</f>
        <v>#REF!</v>
      </c>
      <c r="AI40" s="276"/>
      <c r="AJ40" s="276" t="e">
        <f>IF(AND('Mapa final'!#REF!="Muy Baja",'Mapa final'!#REF!="Catastrófico"),CONCATENATE("R",'Mapa final'!#REF!),"")</f>
        <v>#REF!</v>
      </c>
      <c r="AK40" s="276"/>
      <c r="AL40" s="276" t="e">
        <f>IF(AND('Mapa final'!#REF!="Muy Baja",'Mapa final'!#REF!="Catastrófico"),CONCATENATE("R",'Mapa final'!#REF!),"")</f>
        <v>#REF!</v>
      </c>
      <c r="AM40" s="277"/>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306"/>
      <c r="C41" s="306"/>
      <c r="D41" s="307"/>
      <c r="E41" s="298"/>
      <c r="F41" s="299"/>
      <c r="G41" s="299"/>
      <c r="H41" s="299"/>
      <c r="I41" s="300"/>
      <c r="J41" s="257"/>
      <c r="K41" s="258"/>
      <c r="L41" s="258"/>
      <c r="M41" s="258"/>
      <c r="N41" s="258"/>
      <c r="O41" s="259"/>
      <c r="P41" s="257"/>
      <c r="Q41" s="258"/>
      <c r="R41" s="258"/>
      <c r="S41" s="258"/>
      <c r="T41" s="258"/>
      <c r="U41" s="259"/>
      <c r="V41" s="266"/>
      <c r="W41" s="267"/>
      <c r="X41" s="267"/>
      <c r="Y41" s="267"/>
      <c r="Z41" s="267"/>
      <c r="AA41" s="268"/>
      <c r="AB41" s="284"/>
      <c r="AC41" s="285"/>
      <c r="AD41" s="286"/>
      <c r="AE41" s="286"/>
      <c r="AF41" s="286"/>
      <c r="AG41" s="287"/>
      <c r="AH41" s="275"/>
      <c r="AI41" s="276"/>
      <c r="AJ41" s="276"/>
      <c r="AK41" s="276"/>
      <c r="AL41" s="276"/>
      <c r="AM41" s="277"/>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306"/>
      <c r="C42" s="306"/>
      <c r="D42" s="307"/>
      <c r="E42" s="298"/>
      <c r="F42" s="299"/>
      <c r="G42" s="299"/>
      <c r="H42" s="299"/>
      <c r="I42" s="300"/>
      <c r="J42" s="257" t="e">
        <f>IF(AND('Mapa final'!#REF!="Muy Baja",'Mapa final'!#REF!="Leve"),CONCATENATE("R",'Mapa final'!#REF!),"")</f>
        <v>#REF!</v>
      </c>
      <c r="K42" s="258"/>
      <c r="L42" s="258" t="e">
        <f>IF(AND('Mapa final'!#REF!="Muy Baja",'Mapa final'!#REF!="Leve"),CONCATENATE("R",'Mapa final'!#REF!),"")</f>
        <v>#REF!</v>
      </c>
      <c r="M42" s="258"/>
      <c r="N42" s="258" t="e">
        <f>IF(AND('Mapa final'!#REF!="Muy Baja",'Mapa final'!#REF!="Leve"),CONCATENATE("R",'Mapa final'!#REF!),"")</f>
        <v>#REF!</v>
      </c>
      <c r="O42" s="259"/>
      <c r="P42" s="257" t="e">
        <f>IF(AND('Mapa final'!#REF!="Muy Baja",'Mapa final'!#REF!="Menor"),CONCATENATE("R",'Mapa final'!#REF!),"")</f>
        <v>#REF!</v>
      </c>
      <c r="Q42" s="258"/>
      <c r="R42" s="258" t="e">
        <f>IF(AND('Mapa final'!#REF!="Muy Baja",'Mapa final'!#REF!="Menor"),CONCATENATE("R",'Mapa final'!#REF!),"")</f>
        <v>#REF!</v>
      </c>
      <c r="S42" s="258"/>
      <c r="T42" s="258" t="e">
        <f>IF(AND('Mapa final'!#REF!="Muy Baja",'Mapa final'!#REF!="Menor"),CONCATENATE("R",'Mapa final'!#REF!),"")</f>
        <v>#REF!</v>
      </c>
      <c r="U42" s="259"/>
      <c r="V42" s="266" t="e">
        <f>IF(AND('Mapa final'!#REF!="Muy Baja",'Mapa final'!#REF!="Moderado"),CONCATENATE("R",'Mapa final'!#REF!),"")</f>
        <v>#REF!</v>
      </c>
      <c r="W42" s="267"/>
      <c r="X42" s="267" t="e">
        <f>IF(AND('Mapa final'!#REF!="Muy Baja",'Mapa final'!#REF!="Moderado"),CONCATENATE("R",'Mapa final'!#REF!),"")</f>
        <v>#REF!</v>
      </c>
      <c r="Y42" s="267"/>
      <c r="Z42" s="267" t="e">
        <f>IF(AND('Mapa final'!#REF!="Muy Baja",'Mapa final'!#REF!="Moderado"),CONCATENATE("R",'Mapa final'!#REF!),"")</f>
        <v>#REF!</v>
      </c>
      <c r="AA42" s="268"/>
      <c r="AB42" s="284" t="e">
        <f>IF(AND('Mapa final'!#REF!="Muy Baja",'Mapa final'!#REF!="Mayor"),CONCATENATE("R",'Mapa final'!#REF!),"")</f>
        <v>#REF!</v>
      </c>
      <c r="AC42" s="285"/>
      <c r="AD42" s="286" t="e">
        <f>IF(AND('Mapa final'!#REF!="Muy Baja",'Mapa final'!#REF!="Mayor"),CONCATENATE("R",'Mapa final'!#REF!),"")</f>
        <v>#REF!</v>
      </c>
      <c r="AE42" s="286"/>
      <c r="AF42" s="286" t="e">
        <f>IF(AND('Mapa final'!#REF!="Muy Baja",'Mapa final'!#REF!="Mayor"),CONCATENATE("R",'Mapa final'!#REF!),"")</f>
        <v>#REF!</v>
      </c>
      <c r="AG42" s="287"/>
      <c r="AH42" s="275" t="e">
        <f>IF(AND('Mapa final'!#REF!="Muy Baja",'Mapa final'!#REF!="Catastrófico"),CONCATENATE("R",'Mapa final'!#REF!),"")</f>
        <v>#REF!</v>
      </c>
      <c r="AI42" s="276"/>
      <c r="AJ42" s="276" t="e">
        <f>IF(AND('Mapa final'!#REF!="Muy Baja",'Mapa final'!#REF!="Catastrófico"),CONCATENATE("R",'Mapa final'!#REF!),"")</f>
        <v>#REF!</v>
      </c>
      <c r="AK42" s="276"/>
      <c r="AL42" s="276" t="e">
        <f>IF(AND('Mapa final'!#REF!="Muy Baja",'Mapa final'!#REF!="Catastrófico"),CONCATENATE("R",'Mapa final'!#REF!),"")</f>
        <v>#REF!</v>
      </c>
      <c r="AM42" s="277"/>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306"/>
      <c r="C43" s="306"/>
      <c r="D43" s="307"/>
      <c r="E43" s="298"/>
      <c r="F43" s="299"/>
      <c r="G43" s="299"/>
      <c r="H43" s="299"/>
      <c r="I43" s="300"/>
      <c r="J43" s="257"/>
      <c r="K43" s="258"/>
      <c r="L43" s="258"/>
      <c r="M43" s="258"/>
      <c r="N43" s="258"/>
      <c r="O43" s="259"/>
      <c r="P43" s="257"/>
      <c r="Q43" s="258"/>
      <c r="R43" s="258"/>
      <c r="S43" s="258"/>
      <c r="T43" s="258"/>
      <c r="U43" s="259"/>
      <c r="V43" s="266"/>
      <c r="W43" s="267"/>
      <c r="X43" s="267"/>
      <c r="Y43" s="267"/>
      <c r="Z43" s="267"/>
      <c r="AA43" s="268"/>
      <c r="AB43" s="284"/>
      <c r="AC43" s="285"/>
      <c r="AD43" s="286"/>
      <c r="AE43" s="286"/>
      <c r="AF43" s="286"/>
      <c r="AG43" s="287"/>
      <c r="AH43" s="275"/>
      <c r="AI43" s="276"/>
      <c r="AJ43" s="276"/>
      <c r="AK43" s="276"/>
      <c r="AL43" s="276"/>
      <c r="AM43" s="277"/>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306"/>
      <c r="C44" s="306"/>
      <c r="D44" s="307"/>
      <c r="E44" s="298"/>
      <c r="F44" s="299"/>
      <c r="G44" s="299"/>
      <c r="H44" s="299"/>
      <c r="I44" s="300"/>
      <c r="J44" s="257" t="e">
        <f>IF(AND('Mapa final'!#REF!="Muy Baja",'Mapa final'!#REF!="Leve"),CONCATENATE("R",'Mapa final'!#REF!),"")</f>
        <v>#REF!</v>
      </c>
      <c r="K44" s="258"/>
      <c r="L44" s="258" t="e">
        <f>IF(AND('Mapa final'!#REF!="Muy Baja",'Mapa final'!#REF!="Leve"),CONCATENATE("R",'Mapa final'!#REF!),"")</f>
        <v>#REF!</v>
      </c>
      <c r="M44" s="258"/>
      <c r="N44" s="258" t="e">
        <f>IF(AND('Mapa final'!#REF!="Muy Baja",'Mapa final'!#REF!="Leve"),CONCATENATE("R",'Mapa final'!#REF!),"")</f>
        <v>#REF!</v>
      </c>
      <c r="O44" s="259"/>
      <c r="P44" s="257" t="e">
        <f>IF(AND('Mapa final'!#REF!="Muy Baja",'Mapa final'!#REF!="Menor"),CONCATENATE("R",'Mapa final'!#REF!),"")</f>
        <v>#REF!</v>
      </c>
      <c r="Q44" s="258"/>
      <c r="R44" s="258" t="e">
        <f>IF(AND('Mapa final'!#REF!="Muy Baja",'Mapa final'!#REF!="Menor"),CONCATENATE("R",'Mapa final'!#REF!),"")</f>
        <v>#REF!</v>
      </c>
      <c r="S44" s="258"/>
      <c r="T44" s="258" t="e">
        <f>IF(AND('Mapa final'!#REF!="Muy Baja",'Mapa final'!#REF!="Menor"),CONCATENATE("R",'Mapa final'!#REF!),"")</f>
        <v>#REF!</v>
      </c>
      <c r="U44" s="259"/>
      <c r="V44" s="266" t="e">
        <f>IF(AND('Mapa final'!#REF!="Muy Baja",'Mapa final'!#REF!="Moderado"),CONCATENATE("R",'Mapa final'!#REF!),"")</f>
        <v>#REF!</v>
      </c>
      <c r="W44" s="267"/>
      <c r="X44" s="267" t="e">
        <f>IF(AND('Mapa final'!#REF!="Muy Baja",'Mapa final'!#REF!="Moderado"),CONCATENATE("R",'Mapa final'!#REF!),"")</f>
        <v>#REF!</v>
      </c>
      <c r="Y44" s="267"/>
      <c r="Z44" s="267" t="e">
        <f>IF(AND('Mapa final'!#REF!="Muy Baja",'Mapa final'!#REF!="Moderado"),CONCATENATE("R",'Mapa final'!#REF!),"")</f>
        <v>#REF!</v>
      </c>
      <c r="AA44" s="268"/>
      <c r="AB44" s="284" t="e">
        <f>IF(AND('Mapa final'!#REF!="Muy Baja",'Mapa final'!#REF!="Mayor"),CONCATENATE("R",'Mapa final'!#REF!),"")</f>
        <v>#REF!</v>
      </c>
      <c r="AC44" s="285"/>
      <c r="AD44" s="286" t="e">
        <f>IF(AND('Mapa final'!#REF!="Muy Baja",'Mapa final'!#REF!="Mayor"),CONCATENATE("R",'Mapa final'!#REF!),"")</f>
        <v>#REF!</v>
      </c>
      <c r="AE44" s="286"/>
      <c r="AF44" s="286" t="e">
        <f>IF(AND('Mapa final'!#REF!="Muy Baja",'Mapa final'!#REF!="Mayor"),CONCATENATE("R",'Mapa final'!#REF!),"")</f>
        <v>#REF!</v>
      </c>
      <c r="AG44" s="287"/>
      <c r="AH44" s="275" t="e">
        <f>IF(AND('Mapa final'!#REF!="Muy Baja",'Mapa final'!#REF!="Catastrófico"),CONCATENATE("R",'Mapa final'!#REF!),"")</f>
        <v>#REF!</v>
      </c>
      <c r="AI44" s="276"/>
      <c r="AJ44" s="276" t="e">
        <f>IF(AND('Mapa final'!#REF!="Muy Baja",'Mapa final'!#REF!="Catastrófico"),CONCATENATE("R",'Mapa final'!#REF!),"")</f>
        <v>#REF!</v>
      </c>
      <c r="AK44" s="276"/>
      <c r="AL44" s="276" t="e">
        <f>IF(AND('Mapa final'!#REF!="Muy Baja",'Mapa final'!#REF!="Catastrófico"),CONCATENATE("R",'Mapa final'!#REF!),"")</f>
        <v>#REF!</v>
      </c>
      <c r="AM44" s="277"/>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306"/>
      <c r="C45" s="306"/>
      <c r="D45" s="307"/>
      <c r="E45" s="301"/>
      <c r="F45" s="302"/>
      <c r="G45" s="302"/>
      <c r="H45" s="302"/>
      <c r="I45" s="303"/>
      <c r="J45" s="260"/>
      <c r="K45" s="261"/>
      <c r="L45" s="261"/>
      <c r="M45" s="261"/>
      <c r="N45" s="261"/>
      <c r="O45" s="262"/>
      <c r="P45" s="260"/>
      <c r="Q45" s="261"/>
      <c r="R45" s="261"/>
      <c r="S45" s="261"/>
      <c r="T45" s="261"/>
      <c r="U45" s="262"/>
      <c r="V45" s="269"/>
      <c r="W45" s="270"/>
      <c r="X45" s="270"/>
      <c r="Y45" s="270"/>
      <c r="Z45" s="270"/>
      <c r="AA45" s="271"/>
      <c r="AB45" s="288"/>
      <c r="AC45" s="289"/>
      <c r="AD45" s="289"/>
      <c r="AE45" s="289"/>
      <c r="AF45" s="289"/>
      <c r="AG45" s="290"/>
      <c r="AH45" s="278"/>
      <c r="AI45" s="279"/>
      <c r="AJ45" s="279"/>
      <c r="AK45" s="279"/>
      <c r="AL45" s="279"/>
      <c r="AM45" s="28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95" t="s">
        <v>108</v>
      </c>
      <c r="K46" s="296"/>
      <c r="L46" s="296"/>
      <c r="M46" s="296"/>
      <c r="N46" s="296"/>
      <c r="O46" s="297"/>
      <c r="P46" s="295" t="s">
        <v>107</v>
      </c>
      <c r="Q46" s="296"/>
      <c r="R46" s="296"/>
      <c r="S46" s="296"/>
      <c r="T46" s="296"/>
      <c r="U46" s="297"/>
      <c r="V46" s="295" t="s">
        <v>106</v>
      </c>
      <c r="W46" s="296"/>
      <c r="X46" s="296"/>
      <c r="Y46" s="296"/>
      <c r="Z46" s="296"/>
      <c r="AA46" s="297"/>
      <c r="AB46" s="295" t="s">
        <v>105</v>
      </c>
      <c r="AC46" s="305"/>
      <c r="AD46" s="296"/>
      <c r="AE46" s="296"/>
      <c r="AF46" s="296"/>
      <c r="AG46" s="297"/>
      <c r="AH46" s="295" t="s">
        <v>104</v>
      </c>
      <c r="AI46" s="296"/>
      <c r="AJ46" s="296"/>
      <c r="AK46" s="296"/>
      <c r="AL46" s="296"/>
      <c r="AM46" s="297"/>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98"/>
      <c r="K47" s="299"/>
      <c r="L47" s="299"/>
      <c r="M47" s="299"/>
      <c r="N47" s="299"/>
      <c r="O47" s="300"/>
      <c r="P47" s="298"/>
      <c r="Q47" s="299"/>
      <c r="R47" s="299"/>
      <c r="S47" s="299"/>
      <c r="T47" s="299"/>
      <c r="U47" s="300"/>
      <c r="V47" s="298"/>
      <c r="W47" s="299"/>
      <c r="X47" s="299"/>
      <c r="Y47" s="299"/>
      <c r="Z47" s="299"/>
      <c r="AA47" s="300"/>
      <c r="AB47" s="298"/>
      <c r="AC47" s="299"/>
      <c r="AD47" s="299"/>
      <c r="AE47" s="299"/>
      <c r="AF47" s="299"/>
      <c r="AG47" s="300"/>
      <c r="AH47" s="298"/>
      <c r="AI47" s="299"/>
      <c r="AJ47" s="299"/>
      <c r="AK47" s="299"/>
      <c r="AL47" s="299"/>
      <c r="AM47" s="30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98"/>
      <c r="K48" s="299"/>
      <c r="L48" s="299"/>
      <c r="M48" s="299"/>
      <c r="N48" s="299"/>
      <c r="O48" s="300"/>
      <c r="P48" s="298"/>
      <c r="Q48" s="299"/>
      <c r="R48" s="299"/>
      <c r="S48" s="299"/>
      <c r="T48" s="299"/>
      <c r="U48" s="300"/>
      <c r="V48" s="298"/>
      <c r="W48" s="299"/>
      <c r="X48" s="299"/>
      <c r="Y48" s="299"/>
      <c r="Z48" s="299"/>
      <c r="AA48" s="300"/>
      <c r="AB48" s="298"/>
      <c r="AC48" s="299"/>
      <c r="AD48" s="299"/>
      <c r="AE48" s="299"/>
      <c r="AF48" s="299"/>
      <c r="AG48" s="300"/>
      <c r="AH48" s="298"/>
      <c r="AI48" s="299"/>
      <c r="AJ48" s="299"/>
      <c r="AK48" s="299"/>
      <c r="AL48" s="299"/>
      <c r="AM48" s="30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98"/>
      <c r="K49" s="299"/>
      <c r="L49" s="299"/>
      <c r="M49" s="299"/>
      <c r="N49" s="299"/>
      <c r="O49" s="300"/>
      <c r="P49" s="298"/>
      <c r="Q49" s="299"/>
      <c r="R49" s="299"/>
      <c r="S49" s="299"/>
      <c r="T49" s="299"/>
      <c r="U49" s="300"/>
      <c r="V49" s="298"/>
      <c r="W49" s="299"/>
      <c r="X49" s="299"/>
      <c r="Y49" s="299"/>
      <c r="Z49" s="299"/>
      <c r="AA49" s="300"/>
      <c r="AB49" s="298"/>
      <c r="AC49" s="299"/>
      <c r="AD49" s="299"/>
      <c r="AE49" s="299"/>
      <c r="AF49" s="299"/>
      <c r="AG49" s="300"/>
      <c r="AH49" s="298"/>
      <c r="AI49" s="299"/>
      <c r="AJ49" s="299"/>
      <c r="AK49" s="299"/>
      <c r="AL49" s="299"/>
      <c r="AM49" s="30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98"/>
      <c r="K50" s="299"/>
      <c r="L50" s="299"/>
      <c r="M50" s="299"/>
      <c r="N50" s="299"/>
      <c r="O50" s="300"/>
      <c r="P50" s="298"/>
      <c r="Q50" s="299"/>
      <c r="R50" s="299"/>
      <c r="S50" s="299"/>
      <c r="T50" s="299"/>
      <c r="U50" s="300"/>
      <c r="V50" s="298"/>
      <c r="W50" s="299"/>
      <c r="X50" s="299"/>
      <c r="Y50" s="299"/>
      <c r="Z50" s="299"/>
      <c r="AA50" s="300"/>
      <c r="AB50" s="298"/>
      <c r="AC50" s="299"/>
      <c r="AD50" s="299"/>
      <c r="AE50" s="299"/>
      <c r="AF50" s="299"/>
      <c r="AG50" s="300"/>
      <c r="AH50" s="298"/>
      <c r="AI50" s="299"/>
      <c r="AJ50" s="299"/>
      <c r="AK50" s="299"/>
      <c r="AL50" s="299"/>
      <c r="AM50" s="30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01"/>
      <c r="K51" s="302"/>
      <c r="L51" s="302"/>
      <c r="M51" s="302"/>
      <c r="N51" s="302"/>
      <c r="O51" s="303"/>
      <c r="P51" s="301"/>
      <c r="Q51" s="302"/>
      <c r="R51" s="302"/>
      <c r="S51" s="302"/>
      <c r="T51" s="302"/>
      <c r="U51" s="303"/>
      <c r="V51" s="301"/>
      <c r="W51" s="302"/>
      <c r="X51" s="302"/>
      <c r="Y51" s="302"/>
      <c r="Z51" s="302"/>
      <c r="AA51" s="303"/>
      <c r="AB51" s="301"/>
      <c r="AC51" s="302"/>
      <c r="AD51" s="302"/>
      <c r="AE51" s="302"/>
      <c r="AF51" s="302"/>
      <c r="AG51" s="303"/>
      <c r="AH51" s="301"/>
      <c r="AI51" s="302"/>
      <c r="AJ51" s="302"/>
      <c r="AK51" s="302"/>
      <c r="AL51" s="302"/>
      <c r="AM51" s="303"/>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M248"/>
  <sheetViews>
    <sheetView topLeftCell="N20" zoomScale="60" zoomScaleNormal="60" workbookViewId="0">
      <selection activeCell="AA47" sqref="AA47"/>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74" t="s">
        <v>153</v>
      </c>
      <c r="C2" s="375"/>
      <c r="D2" s="375"/>
      <c r="E2" s="375"/>
      <c r="F2" s="375"/>
      <c r="G2" s="375"/>
      <c r="H2" s="375"/>
      <c r="I2" s="375"/>
      <c r="J2" s="294" t="s">
        <v>2</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75"/>
      <c r="C3" s="375"/>
      <c r="D3" s="375"/>
      <c r="E3" s="375"/>
      <c r="F3" s="375"/>
      <c r="G3" s="375"/>
      <c r="H3" s="375"/>
      <c r="I3" s="375"/>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75"/>
      <c r="C4" s="375"/>
      <c r="D4" s="375"/>
      <c r="E4" s="375"/>
      <c r="F4" s="375"/>
      <c r="G4" s="375"/>
      <c r="H4" s="375"/>
      <c r="I4" s="375"/>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306" t="s">
        <v>3</v>
      </c>
      <c r="C6" s="306"/>
      <c r="D6" s="307"/>
      <c r="E6" s="344" t="s">
        <v>112</v>
      </c>
      <c r="F6" s="345"/>
      <c r="G6" s="345"/>
      <c r="H6" s="345"/>
      <c r="I6" s="346"/>
      <c r="J6" s="32" t="str">
        <f ca="1">IF(AND('Mapa final'!$AA$9="Muy Alta",'Mapa final'!$AC$9="Leve"),CONCATENATE("R1C",'Mapa final'!$Q$9),"")</f>
        <v/>
      </c>
      <c r="K6" s="33" t="str">
        <f ca="1">IF(AND('Mapa final'!$AA$10="Muy Alta",'Mapa final'!$AC$10="Leve"),CONCATENATE("R1C",'Mapa final'!$Q$10),"")</f>
        <v/>
      </c>
      <c r="L6" s="33" t="str">
        <f ca="1">IF(AND('Mapa final'!$AA$11="Muy Alta",'Mapa final'!$AC$11="Leve"),CONCATENATE("R1C",'Mapa final'!$Q$11),"")</f>
        <v/>
      </c>
      <c r="M6" s="33" t="str">
        <f ca="1">IF(AND('Mapa final'!$AA$12="Muy Alta",'Mapa final'!$AC$12="Leve"),CONCATENATE("R1C",'Mapa final'!$Q$12),"")</f>
        <v/>
      </c>
      <c r="N6" s="33" t="str">
        <f ca="1">IF(AND('Mapa final'!$AA$13="Muy Alta",'Mapa final'!$AC$13="Leve"),CONCATENATE("R1C",'Mapa final'!$Q$13),"")</f>
        <v/>
      </c>
      <c r="O6" s="34" t="str">
        <f>IF(AND('Mapa final'!$AA$14="Muy Alta",'Mapa final'!$AC$14="Leve"),CONCATENATE("R1C",'Mapa final'!$Q$14),"")</f>
        <v/>
      </c>
      <c r="P6" s="32" t="str">
        <f ca="1">IF(AND('Mapa final'!$AA$9="Muy Alta",'Mapa final'!$AC$9="Menor"),CONCATENATE("R1C",'Mapa final'!$Q$9),"")</f>
        <v/>
      </c>
      <c r="Q6" s="33" t="str">
        <f ca="1">IF(AND('Mapa final'!$AA$10="Muy Alta",'Mapa final'!$AC$10="Menor"),CONCATENATE("R1C",'Mapa final'!$Q$10),"")</f>
        <v/>
      </c>
      <c r="R6" s="33" t="str">
        <f ca="1">IF(AND('Mapa final'!$AA$11="Muy Alta",'Mapa final'!$AC$11="Menor"),CONCATENATE("R1C",'Mapa final'!$Q$11),"")</f>
        <v/>
      </c>
      <c r="S6" s="33" t="str">
        <f ca="1">IF(AND('Mapa final'!$AA$12="Muy Alta",'Mapa final'!$AC$12="Menor"),CONCATENATE("R1C",'Mapa final'!$Q$12),"")</f>
        <v/>
      </c>
      <c r="T6" s="33" t="str">
        <f ca="1">IF(AND('Mapa final'!$AA$13="Muy Alta",'Mapa final'!$AC$13="Menor"),CONCATENATE("R1C",'Mapa final'!$Q$13),"")</f>
        <v/>
      </c>
      <c r="U6" s="34" t="str">
        <f>IF(AND('Mapa final'!$AA$14="Muy Alta",'Mapa final'!$AC$14="Menor"),CONCATENATE("R1C",'Mapa final'!$Q$14),"")</f>
        <v/>
      </c>
      <c r="V6" s="32" t="str">
        <f ca="1">IF(AND('Mapa final'!$AA$9="Muy Alta",'Mapa final'!$AC$9="Moderado"),CONCATENATE("R1C",'Mapa final'!$Q$9),"")</f>
        <v/>
      </c>
      <c r="W6" s="33" t="str">
        <f ca="1">IF(AND('Mapa final'!$AA$10="Muy Alta",'Mapa final'!$AC$10="Moderado"),CONCATENATE("R1C",'Mapa final'!$Q$10),"")</f>
        <v/>
      </c>
      <c r="X6" s="33" t="str">
        <f ca="1">IF(AND('Mapa final'!$AA$11="Muy Alta",'Mapa final'!$AC$11="Moderado"),CONCATENATE("R1C",'Mapa final'!$Q$11),"")</f>
        <v/>
      </c>
      <c r="Y6" s="33" t="str">
        <f ca="1">IF(AND('Mapa final'!$AA$12="Muy Alta",'Mapa final'!$AC$12="Moderado"),CONCATENATE("R1C",'Mapa final'!$Q$12),"")</f>
        <v/>
      </c>
      <c r="Z6" s="33" t="str">
        <f ca="1">IF(AND('Mapa final'!$AA$13="Muy Alta",'Mapa final'!$AC$13="Moderado"),CONCATENATE("R1C",'Mapa final'!$Q$13),"")</f>
        <v/>
      </c>
      <c r="AA6" s="34" t="str">
        <f>IF(AND('Mapa final'!$AA$14="Muy Alta",'Mapa final'!$AC$14="Moderado"),CONCATENATE("R1C",'Mapa final'!$Q$14),"")</f>
        <v/>
      </c>
      <c r="AB6" s="32" t="str">
        <f ca="1">IF(AND('Mapa final'!$AA$9="Muy Alta",'Mapa final'!$AC$9="Mayor"),CONCATENATE("R1C",'Mapa final'!$Q$9),"")</f>
        <v/>
      </c>
      <c r="AC6" s="33" t="str">
        <f ca="1">IF(AND('Mapa final'!$AA$10="Muy Alta",'Mapa final'!$AC$10="Mayor"),CONCATENATE("R1C",'Mapa final'!$Q$10),"")</f>
        <v/>
      </c>
      <c r="AD6" s="33" t="str">
        <f ca="1">IF(AND('Mapa final'!$AA$11="Muy Alta",'Mapa final'!$AC$11="Mayor"),CONCATENATE("R1C",'Mapa final'!$Q$11),"")</f>
        <v/>
      </c>
      <c r="AE6" s="33" t="str">
        <f ca="1">IF(AND('Mapa final'!$AA$12="Muy Alta",'Mapa final'!$AC$12="Mayor"),CONCATENATE("R1C",'Mapa final'!$Q$12),"")</f>
        <v/>
      </c>
      <c r="AF6" s="33" t="str">
        <f ca="1">IF(AND('Mapa final'!$AA$13="Muy Alta",'Mapa final'!$AC$13="Mayor"),CONCATENATE("R1C",'Mapa final'!$Q$13),"")</f>
        <v/>
      </c>
      <c r="AG6" s="34" t="str">
        <f>IF(AND('Mapa final'!$AA$14="Muy Alta",'Mapa final'!$AC$14="Mayor"),CONCATENATE("R1C",'Mapa final'!$Q$14),"")</f>
        <v/>
      </c>
      <c r="AH6" s="35" t="str">
        <f ca="1">IF(AND('Mapa final'!$AA$9="Muy Alta",'Mapa final'!$AC$9="Catastrófico"),CONCATENATE("R1C",'Mapa final'!$Q$9),"")</f>
        <v/>
      </c>
      <c r="AI6" s="36" t="str">
        <f ca="1">IF(AND('Mapa final'!$AA$10="Muy Alta",'Mapa final'!$AC$10="Catastrófico"),CONCATENATE("R1C",'Mapa final'!$Q$10),"")</f>
        <v/>
      </c>
      <c r="AJ6" s="36" t="str">
        <f ca="1">IF(AND('Mapa final'!$AA$11="Muy Alta",'Mapa final'!$AC$11="Catastrófico"),CONCATENATE("R1C",'Mapa final'!$Q$11),"")</f>
        <v/>
      </c>
      <c r="AK6" s="36" t="str">
        <f ca="1">IF(AND('Mapa final'!$AA$12="Muy Alta",'Mapa final'!$AC$12="Catastrófico"),CONCATENATE("R1C",'Mapa final'!$Q$12),"")</f>
        <v/>
      </c>
      <c r="AL6" s="36" t="str">
        <f ca="1">IF(AND('Mapa final'!$AA$13="Muy Alta",'Mapa final'!$AC$13="Catastrófico"),CONCATENATE("R1C",'Mapa final'!$Q$13),"")</f>
        <v/>
      </c>
      <c r="AM6" s="37" t="str">
        <f>IF(AND('Mapa final'!$AA$14="Muy Alta",'Mapa final'!$AC$14="Catastrófico"),CONCATENATE("R1C",'Mapa final'!$Q$14),"")</f>
        <v/>
      </c>
      <c r="AN6" s="70"/>
      <c r="AO6" s="365" t="s">
        <v>75</v>
      </c>
      <c r="AP6" s="366"/>
      <c r="AQ6" s="366"/>
      <c r="AR6" s="366"/>
      <c r="AS6" s="366"/>
      <c r="AT6" s="367"/>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306"/>
      <c r="C7" s="306"/>
      <c r="D7" s="307"/>
      <c r="E7" s="347"/>
      <c r="F7" s="348"/>
      <c r="G7" s="348"/>
      <c r="H7" s="348"/>
      <c r="I7" s="349"/>
      <c r="J7" s="38" t="e">
        <f>IF(AND('Mapa final'!#REF!="Muy Alta",'Mapa final'!#REF!="Leve"),CONCATENATE("R2C",'Mapa final'!#REF!),"")</f>
        <v>#REF!</v>
      </c>
      <c r="K7" s="39" t="e">
        <f>IF(AND('Mapa final'!#REF!="Muy Alta",'Mapa final'!#REF!="Leve"),CONCATENATE("R2C",'Mapa final'!#REF!),"")</f>
        <v>#REF!</v>
      </c>
      <c r="L7" s="39" t="e">
        <f>IF(AND('Mapa final'!#REF!="Muy Alta",'Mapa final'!#REF!="Leve"),CONCATENATE("R2C",'Mapa final'!#REF!),"")</f>
        <v>#REF!</v>
      </c>
      <c r="M7" s="39" t="e">
        <f>IF(AND('Mapa final'!#REF!="Muy Alta",'Mapa final'!#REF!="Leve"),CONCATENATE("R2C",'Mapa final'!#REF!),"")</f>
        <v>#REF!</v>
      </c>
      <c r="N7" s="39" t="e">
        <f>IF(AND('Mapa final'!#REF!="Muy Alta",'Mapa final'!#REF!="Leve"),CONCATENATE("R2C",'Mapa final'!#REF!),"")</f>
        <v>#REF!</v>
      </c>
      <c r="O7" s="40" t="e">
        <f>IF(AND('Mapa final'!#REF!="Muy Alta",'Mapa final'!#REF!="Leve"),CONCATENATE("R2C",'Mapa final'!#REF!),"")</f>
        <v>#REF!</v>
      </c>
      <c r="P7" s="38" t="e">
        <f>IF(AND('Mapa final'!#REF!="Muy Alta",'Mapa final'!#REF!="Menor"),CONCATENATE("R2C",'Mapa final'!#REF!),"")</f>
        <v>#REF!</v>
      </c>
      <c r="Q7" s="39" t="e">
        <f>IF(AND('Mapa final'!#REF!="Muy Alta",'Mapa final'!#REF!="Menor"),CONCATENATE("R2C",'Mapa final'!#REF!),"")</f>
        <v>#REF!</v>
      </c>
      <c r="R7" s="39" t="e">
        <f>IF(AND('Mapa final'!#REF!="Muy Alta",'Mapa final'!#REF!="Menor"),CONCATENATE("R2C",'Mapa final'!#REF!),"")</f>
        <v>#REF!</v>
      </c>
      <c r="S7" s="39" t="e">
        <f>IF(AND('Mapa final'!#REF!="Muy Alta",'Mapa final'!#REF!="Menor"),CONCATENATE("R2C",'Mapa final'!#REF!),"")</f>
        <v>#REF!</v>
      </c>
      <c r="T7" s="39" t="e">
        <f>IF(AND('Mapa final'!#REF!="Muy Alta",'Mapa final'!#REF!="Menor"),CONCATENATE("R2C",'Mapa final'!#REF!),"")</f>
        <v>#REF!</v>
      </c>
      <c r="U7" s="40" t="e">
        <f>IF(AND('Mapa final'!#REF!="Muy Alta",'Mapa final'!#REF!="Menor"),CONCATENATE("R2C",'Mapa final'!#REF!),"")</f>
        <v>#REF!</v>
      </c>
      <c r="V7" s="38" t="e">
        <f>IF(AND('Mapa final'!#REF!="Muy Alta",'Mapa final'!#REF!="Moderado"),CONCATENATE("R2C",'Mapa final'!#REF!),"")</f>
        <v>#REF!</v>
      </c>
      <c r="W7" s="39" t="e">
        <f>IF(AND('Mapa final'!#REF!="Muy Alta",'Mapa final'!#REF!="Moderado"),CONCATENATE("R2C",'Mapa final'!#REF!),"")</f>
        <v>#REF!</v>
      </c>
      <c r="X7" s="39" t="e">
        <f>IF(AND('Mapa final'!#REF!="Muy Alta",'Mapa final'!#REF!="Moderado"),CONCATENATE("R2C",'Mapa final'!#REF!),"")</f>
        <v>#REF!</v>
      </c>
      <c r="Y7" s="39" t="e">
        <f>IF(AND('Mapa final'!#REF!="Muy Alta",'Mapa final'!#REF!="Moderado"),CONCATENATE("R2C",'Mapa final'!#REF!),"")</f>
        <v>#REF!</v>
      </c>
      <c r="Z7" s="39" t="e">
        <f>IF(AND('Mapa final'!#REF!="Muy Alta",'Mapa final'!#REF!="Moderado"),CONCATENATE("R2C",'Mapa final'!#REF!),"")</f>
        <v>#REF!</v>
      </c>
      <c r="AA7" s="40" t="e">
        <f>IF(AND('Mapa final'!#REF!="Muy Alta",'Mapa final'!#REF!="Moderado"),CONCATENATE("R2C",'Mapa final'!#REF!),"")</f>
        <v>#REF!</v>
      </c>
      <c r="AB7" s="38" t="e">
        <f>IF(AND('Mapa final'!#REF!="Muy Alta",'Mapa final'!#REF!="Mayor"),CONCATENATE("R2C",'Mapa final'!#REF!),"")</f>
        <v>#REF!</v>
      </c>
      <c r="AC7" s="39" t="e">
        <f>IF(AND('Mapa final'!#REF!="Muy Alta",'Mapa final'!#REF!="Mayor"),CONCATENATE("R2C",'Mapa final'!#REF!),"")</f>
        <v>#REF!</v>
      </c>
      <c r="AD7" s="39" t="e">
        <f>IF(AND('Mapa final'!#REF!="Muy Alta",'Mapa final'!#REF!="Mayor"),CONCATENATE("R2C",'Mapa final'!#REF!),"")</f>
        <v>#REF!</v>
      </c>
      <c r="AE7" s="39" t="e">
        <f>IF(AND('Mapa final'!#REF!="Muy Alta",'Mapa final'!#REF!="Mayor"),CONCATENATE("R2C",'Mapa final'!#REF!),"")</f>
        <v>#REF!</v>
      </c>
      <c r="AF7" s="39" t="e">
        <f>IF(AND('Mapa final'!#REF!="Muy Alta",'Mapa final'!#REF!="Mayor"),CONCATENATE("R2C",'Mapa final'!#REF!),"")</f>
        <v>#REF!</v>
      </c>
      <c r="AG7" s="40" t="e">
        <f>IF(AND('Mapa final'!#REF!="Muy Alta",'Mapa final'!#REF!="Mayor"),CONCATENATE("R2C",'Mapa final'!#REF!),"")</f>
        <v>#REF!</v>
      </c>
      <c r="AH7" s="41" t="e">
        <f>IF(AND('Mapa final'!#REF!="Muy Alta",'Mapa final'!#REF!="Catastrófico"),CONCATENATE("R2C",'Mapa final'!#REF!),"")</f>
        <v>#REF!</v>
      </c>
      <c r="AI7" s="42" t="e">
        <f>IF(AND('Mapa final'!#REF!="Muy Alta",'Mapa final'!#REF!="Catastrófico"),CONCATENATE("R2C",'Mapa final'!#REF!),"")</f>
        <v>#REF!</v>
      </c>
      <c r="AJ7" s="42" t="e">
        <f>IF(AND('Mapa final'!#REF!="Muy Alta",'Mapa final'!#REF!="Catastrófico"),CONCATENATE("R2C",'Mapa final'!#REF!),"")</f>
        <v>#REF!</v>
      </c>
      <c r="AK7" s="42" t="e">
        <f>IF(AND('Mapa final'!#REF!="Muy Alta",'Mapa final'!#REF!="Catastrófico"),CONCATENATE("R2C",'Mapa final'!#REF!),"")</f>
        <v>#REF!</v>
      </c>
      <c r="AL7" s="42" t="e">
        <f>IF(AND('Mapa final'!#REF!="Muy Alta",'Mapa final'!#REF!="Catastrófico"),CONCATENATE("R2C",'Mapa final'!#REF!),"")</f>
        <v>#REF!</v>
      </c>
      <c r="AM7" s="43" t="e">
        <f>IF(AND('Mapa final'!#REF!="Muy Alta",'Mapa final'!#REF!="Catastrófico"),CONCATENATE("R2C",'Mapa final'!#REF!),"")</f>
        <v>#REF!</v>
      </c>
      <c r="AN7" s="70"/>
      <c r="AO7" s="368"/>
      <c r="AP7" s="369"/>
      <c r="AQ7" s="369"/>
      <c r="AR7" s="369"/>
      <c r="AS7" s="369"/>
      <c r="AT7" s="3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306"/>
      <c r="C8" s="306"/>
      <c r="D8" s="307"/>
      <c r="E8" s="347"/>
      <c r="F8" s="348"/>
      <c r="G8" s="348"/>
      <c r="H8" s="348"/>
      <c r="I8" s="349"/>
      <c r="J8" s="38" t="e">
        <f>IF(AND('Mapa final'!#REF!="Muy Alta",'Mapa final'!#REF!="Leve"),CONCATENATE("R3C",'Mapa final'!#REF!),"")</f>
        <v>#REF!</v>
      </c>
      <c r="K8" s="39" t="e">
        <f>IF(AND('Mapa final'!#REF!="Muy Alta",'Mapa final'!#REF!="Leve"),CONCATENATE("R3C",'Mapa final'!#REF!),"")</f>
        <v>#REF!</v>
      </c>
      <c r="L8" s="39" t="e">
        <f>IF(AND('Mapa final'!#REF!="Muy Alta",'Mapa final'!#REF!="Leve"),CONCATENATE("R3C",'Mapa final'!#REF!),"")</f>
        <v>#REF!</v>
      </c>
      <c r="M8" s="39" t="e">
        <f>IF(AND('Mapa final'!#REF!="Muy Alta",'Mapa final'!#REF!="Leve"),CONCATENATE("R3C",'Mapa final'!#REF!),"")</f>
        <v>#REF!</v>
      </c>
      <c r="N8" s="39" t="e">
        <f>IF(AND('Mapa final'!#REF!="Muy Alta",'Mapa final'!#REF!="Leve"),CONCATENATE("R3C",'Mapa final'!#REF!),"")</f>
        <v>#REF!</v>
      </c>
      <c r="O8" s="40" t="e">
        <f>IF(AND('Mapa final'!#REF!="Muy Alta",'Mapa final'!#REF!="Leve"),CONCATENATE("R3C",'Mapa final'!#REF!),"")</f>
        <v>#REF!</v>
      </c>
      <c r="P8" s="38" t="e">
        <f>IF(AND('Mapa final'!#REF!="Muy Alta",'Mapa final'!#REF!="Menor"),CONCATENATE("R3C",'Mapa final'!#REF!),"")</f>
        <v>#REF!</v>
      </c>
      <c r="Q8" s="39" t="e">
        <f>IF(AND('Mapa final'!#REF!="Muy Alta",'Mapa final'!#REF!="Menor"),CONCATENATE("R3C",'Mapa final'!#REF!),"")</f>
        <v>#REF!</v>
      </c>
      <c r="R8" s="39" t="e">
        <f>IF(AND('Mapa final'!#REF!="Muy Alta",'Mapa final'!#REF!="Menor"),CONCATENATE("R3C",'Mapa final'!#REF!),"")</f>
        <v>#REF!</v>
      </c>
      <c r="S8" s="39" t="e">
        <f>IF(AND('Mapa final'!#REF!="Muy Alta",'Mapa final'!#REF!="Menor"),CONCATENATE("R3C",'Mapa final'!#REF!),"")</f>
        <v>#REF!</v>
      </c>
      <c r="T8" s="39" t="e">
        <f>IF(AND('Mapa final'!#REF!="Muy Alta",'Mapa final'!#REF!="Menor"),CONCATENATE("R3C",'Mapa final'!#REF!),"")</f>
        <v>#REF!</v>
      </c>
      <c r="U8" s="40" t="e">
        <f>IF(AND('Mapa final'!#REF!="Muy Alta",'Mapa final'!#REF!="Menor"),CONCATENATE("R3C",'Mapa final'!#REF!),"")</f>
        <v>#REF!</v>
      </c>
      <c r="V8" s="38" t="e">
        <f>IF(AND('Mapa final'!#REF!="Muy Alta",'Mapa final'!#REF!="Moderado"),CONCATENATE("R3C",'Mapa final'!#REF!),"")</f>
        <v>#REF!</v>
      </c>
      <c r="W8" s="39" t="e">
        <f>IF(AND('Mapa final'!#REF!="Muy Alta",'Mapa final'!#REF!="Moderado"),CONCATENATE("R3C",'Mapa final'!#REF!),"")</f>
        <v>#REF!</v>
      </c>
      <c r="X8" s="39" t="e">
        <f>IF(AND('Mapa final'!#REF!="Muy Alta",'Mapa final'!#REF!="Moderado"),CONCATENATE("R3C",'Mapa final'!#REF!),"")</f>
        <v>#REF!</v>
      </c>
      <c r="Y8" s="39" t="e">
        <f>IF(AND('Mapa final'!#REF!="Muy Alta",'Mapa final'!#REF!="Moderado"),CONCATENATE("R3C",'Mapa final'!#REF!),"")</f>
        <v>#REF!</v>
      </c>
      <c r="Z8" s="39" t="e">
        <f>IF(AND('Mapa final'!#REF!="Muy Alta",'Mapa final'!#REF!="Moderado"),CONCATENATE("R3C",'Mapa final'!#REF!),"")</f>
        <v>#REF!</v>
      </c>
      <c r="AA8" s="40" t="e">
        <f>IF(AND('Mapa final'!#REF!="Muy Alta",'Mapa final'!#REF!="Moderado"),CONCATENATE("R3C",'Mapa final'!#REF!),"")</f>
        <v>#REF!</v>
      </c>
      <c r="AB8" s="38" t="e">
        <f>IF(AND('Mapa final'!#REF!="Muy Alta",'Mapa final'!#REF!="Mayor"),CONCATENATE("R3C",'Mapa final'!#REF!),"")</f>
        <v>#REF!</v>
      </c>
      <c r="AC8" s="39" t="e">
        <f>IF(AND('Mapa final'!#REF!="Muy Alta",'Mapa final'!#REF!="Mayor"),CONCATENATE("R3C",'Mapa final'!#REF!),"")</f>
        <v>#REF!</v>
      </c>
      <c r="AD8" s="39" t="e">
        <f>IF(AND('Mapa final'!#REF!="Muy Alta",'Mapa final'!#REF!="Mayor"),CONCATENATE("R3C",'Mapa final'!#REF!),"")</f>
        <v>#REF!</v>
      </c>
      <c r="AE8" s="39" t="e">
        <f>IF(AND('Mapa final'!#REF!="Muy Alta",'Mapa final'!#REF!="Mayor"),CONCATENATE("R3C",'Mapa final'!#REF!),"")</f>
        <v>#REF!</v>
      </c>
      <c r="AF8" s="39" t="e">
        <f>IF(AND('Mapa final'!#REF!="Muy Alta",'Mapa final'!#REF!="Mayor"),CONCATENATE("R3C",'Mapa final'!#REF!),"")</f>
        <v>#REF!</v>
      </c>
      <c r="AG8" s="40" t="e">
        <f>IF(AND('Mapa final'!#REF!="Muy Alta",'Mapa final'!#REF!="Mayor"),CONCATENATE("R3C",'Mapa final'!#REF!),"")</f>
        <v>#REF!</v>
      </c>
      <c r="AH8" s="41" t="e">
        <f>IF(AND('Mapa final'!#REF!="Muy Alta",'Mapa final'!#REF!="Catastrófico"),CONCATENATE("R3C",'Mapa final'!#REF!),"")</f>
        <v>#REF!</v>
      </c>
      <c r="AI8" s="42" t="e">
        <f>IF(AND('Mapa final'!#REF!="Muy Alta",'Mapa final'!#REF!="Catastrófico"),CONCATENATE("R3C",'Mapa final'!#REF!),"")</f>
        <v>#REF!</v>
      </c>
      <c r="AJ8" s="42" t="e">
        <f>IF(AND('Mapa final'!#REF!="Muy Alta",'Mapa final'!#REF!="Catastrófico"),CONCATENATE("R3C",'Mapa final'!#REF!),"")</f>
        <v>#REF!</v>
      </c>
      <c r="AK8" s="42" t="e">
        <f>IF(AND('Mapa final'!#REF!="Muy Alta",'Mapa final'!#REF!="Catastrófico"),CONCATENATE("R3C",'Mapa final'!#REF!),"")</f>
        <v>#REF!</v>
      </c>
      <c r="AL8" s="42" t="e">
        <f>IF(AND('Mapa final'!#REF!="Muy Alta",'Mapa final'!#REF!="Catastrófico"),CONCATENATE("R3C",'Mapa final'!#REF!),"")</f>
        <v>#REF!</v>
      </c>
      <c r="AM8" s="43" t="e">
        <f>IF(AND('Mapa final'!#REF!="Muy Alta",'Mapa final'!#REF!="Catastrófico"),CONCATENATE("R3C",'Mapa final'!#REF!),"")</f>
        <v>#REF!</v>
      </c>
      <c r="AN8" s="70"/>
      <c r="AO8" s="368"/>
      <c r="AP8" s="369"/>
      <c r="AQ8" s="369"/>
      <c r="AR8" s="369"/>
      <c r="AS8" s="369"/>
      <c r="AT8" s="3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306"/>
      <c r="C9" s="306"/>
      <c r="D9" s="307"/>
      <c r="E9" s="347"/>
      <c r="F9" s="348"/>
      <c r="G9" s="348"/>
      <c r="H9" s="348"/>
      <c r="I9" s="349"/>
      <c r="J9" s="38" t="e">
        <f>IF(AND('Mapa final'!#REF!="Muy Alta",'Mapa final'!#REF!="Leve"),CONCATENATE("R4C",'Mapa final'!#REF!),"")</f>
        <v>#REF!</v>
      </c>
      <c r="K9" s="39" t="e">
        <f>IF(AND('Mapa final'!#REF!="Muy Alta",'Mapa final'!#REF!="Leve"),CONCATENATE("R4C",'Mapa final'!#REF!),"")</f>
        <v>#REF!</v>
      </c>
      <c r="L9" s="44" t="e">
        <f>IF(AND('Mapa final'!#REF!="Muy Alta",'Mapa final'!#REF!="Leve"),CONCATENATE("R4C",'Mapa final'!#REF!),"")</f>
        <v>#REF!</v>
      </c>
      <c r="M9" s="44" t="e">
        <f>IF(AND('Mapa final'!#REF!="Muy Alta",'Mapa final'!#REF!="Leve"),CONCATENATE("R4C",'Mapa final'!#REF!),"")</f>
        <v>#REF!</v>
      </c>
      <c r="N9" s="44" t="e">
        <f>IF(AND('Mapa final'!#REF!="Muy Alta",'Mapa final'!#REF!="Leve"),CONCATENATE("R4C",'Mapa final'!#REF!),"")</f>
        <v>#REF!</v>
      </c>
      <c r="O9" s="40" t="e">
        <f>IF(AND('Mapa final'!#REF!="Muy Alta",'Mapa final'!#REF!="Leve"),CONCATENATE("R4C",'Mapa final'!#REF!),"")</f>
        <v>#REF!</v>
      </c>
      <c r="P9" s="38" t="e">
        <f>IF(AND('Mapa final'!#REF!="Muy Alta",'Mapa final'!#REF!="Menor"),CONCATENATE("R4C",'Mapa final'!#REF!),"")</f>
        <v>#REF!</v>
      </c>
      <c r="Q9" s="39" t="e">
        <f>IF(AND('Mapa final'!#REF!="Muy Alta",'Mapa final'!#REF!="Menor"),CONCATENATE("R4C",'Mapa final'!#REF!),"")</f>
        <v>#REF!</v>
      </c>
      <c r="R9" s="44" t="e">
        <f>IF(AND('Mapa final'!#REF!="Muy Alta",'Mapa final'!#REF!="Menor"),CONCATENATE("R4C",'Mapa final'!#REF!),"")</f>
        <v>#REF!</v>
      </c>
      <c r="S9" s="44" t="e">
        <f>IF(AND('Mapa final'!#REF!="Muy Alta",'Mapa final'!#REF!="Menor"),CONCATENATE("R4C",'Mapa final'!#REF!),"")</f>
        <v>#REF!</v>
      </c>
      <c r="T9" s="44" t="e">
        <f>IF(AND('Mapa final'!#REF!="Muy Alta",'Mapa final'!#REF!="Menor"),CONCATENATE("R4C",'Mapa final'!#REF!),"")</f>
        <v>#REF!</v>
      </c>
      <c r="U9" s="40" t="e">
        <f>IF(AND('Mapa final'!#REF!="Muy Alta",'Mapa final'!#REF!="Menor"),CONCATENATE("R4C",'Mapa final'!#REF!),"")</f>
        <v>#REF!</v>
      </c>
      <c r="V9" s="38" t="e">
        <f>IF(AND('Mapa final'!#REF!="Muy Alta",'Mapa final'!#REF!="Moderado"),CONCATENATE("R4C",'Mapa final'!#REF!),"")</f>
        <v>#REF!</v>
      </c>
      <c r="W9" s="39" t="e">
        <f>IF(AND('Mapa final'!#REF!="Muy Alta",'Mapa final'!#REF!="Moderado"),CONCATENATE("R4C",'Mapa final'!#REF!),"")</f>
        <v>#REF!</v>
      </c>
      <c r="X9" s="44" t="e">
        <f>IF(AND('Mapa final'!#REF!="Muy Alta",'Mapa final'!#REF!="Moderado"),CONCATENATE("R4C",'Mapa final'!#REF!),"")</f>
        <v>#REF!</v>
      </c>
      <c r="Y9" s="44" t="e">
        <f>IF(AND('Mapa final'!#REF!="Muy Alta",'Mapa final'!#REF!="Moderado"),CONCATENATE("R4C",'Mapa final'!#REF!),"")</f>
        <v>#REF!</v>
      </c>
      <c r="Z9" s="44" t="e">
        <f>IF(AND('Mapa final'!#REF!="Muy Alta",'Mapa final'!#REF!="Moderado"),CONCATENATE("R4C",'Mapa final'!#REF!),"")</f>
        <v>#REF!</v>
      </c>
      <c r="AA9" s="40" t="e">
        <f>IF(AND('Mapa final'!#REF!="Muy Alta",'Mapa final'!#REF!="Moderado"),CONCATENATE("R4C",'Mapa final'!#REF!),"")</f>
        <v>#REF!</v>
      </c>
      <c r="AB9" s="38" t="e">
        <f>IF(AND('Mapa final'!#REF!="Muy Alta",'Mapa final'!#REF!="Mayor"),CONCATENATE("R4C",'Mapa final'!#REF!),"")</f>
        <v>#REF!</v>
      </c>
      <c r="AC9" s="39" t="e">
        <f>IF(AND('Mapa final'!#REF!="Muy Alta",'Mapa final'!#REF!="Mayor"),CONCATENATE("R4C",'Mapa final'!#REF!),"")</f>
        <v>#REF!</v>
      </c>
      <c r="AD9" s="44" t="e">
        <f>IF(AND('Mapa final'!#REF!="Muy Alta",'Mapa final'!#REF!="Mayor"),CONCATENATE("R4C",'Mapa final'!#REF!),"")</f>
        <v>#REF!</v>
      </c>
      <c r="AE9" s="44" t="e">
        <f>IF(AND('Mapa final'!#REF!="Muy Alta",'Mapa final'!#REF!="Mayor"),CONCATENATE("R4C",'Mapa final'!#REF!),"")</f>
        <v>#REF!</v>
      </c>
      <c r="AF9" s="44" t="e">
        <f>IF(AND('Mapa final'!#REF!="Muy Alta",'Mapa final'!#REF!="Mayor"),CONCATENATE("R4C",'Mapa final'!#REF!),"")</f>
        <v>#REF!</v>
      </c>
      <c r="AG9" s="40" t="e">
        <f>IF(AND('Mapa final'!#REF!="Muy Alta",'Mapa final'!#REF!="Mayor"),CONCATENATE("R4C",'Mapa final'!#REF!),"")</f>
        <v>#REF!</v>
      </c>
      <c r="AH9" s="41" t="e">
        <f>IF(AND('Mapa final'!#REF!="Muy Alta",'Mapa final'!#REF!="Catastrófico"),CONCATENATE("R4C",'Mapa final'!#REF!),"")</f>
        <v>#REF!</v>
      </c>
      <c r="AI9" s="42" t="e">
        <f>IF(AND('Mapa final'!#REF!="Muy Alta",'Mapa final'!#REF!="Catastrófico"),CONCATENATE("R4C",'Mapa final'!#REF!),"")</f>
        <v>#REF!</v>
      </c>
      <c r="AJ9" s="42" t="e">
        <f>IF(AND('Mapa final'!#REF!="Muy Alta",'Mapa final'!#REF!="Catastrófico"),CONCATENATE("R4C",'Mapa final'!#REF!),"")</f>
        <v>#REF!</v>
      </c>
      <c r="AK9" s="42" t="e">
        <f>IF(AND('Mapa final'!#REF!="Muy Alta",'Mapa final'!#REF!="Catastrófico"),CONCATENATE("R4C",'Mapa final'!#REF!),"")</f>
        <v>#REF!</v>
      </c>
      <c r="AL9" s="42" t="e">
        <f>IF(AND('Mapa final'!#REF!="Muy Alta",'Mapa final'!#REF!="Catastrófico"),CONCATENATE("R4C",'Mapa final'!#REF!),"")</f>
        <v>#REF!</v>
      </c>
      <c r="AM9" s="43" t="e">
        <f>IF(AND('Mapa final'!#REF!="Muy Alta",'Mapa final'!#REF!="Catastrófico"),CONCATENATE("R4C",'Mapa final'!#REF!),"")</f>
        <v>#REF!</v>
      </c>
      <c r="AN9" s="70"/>
      <c r="AO9" s="368"/>
      <c r="AP9" s="369"/>
      <c r="AQ9" s="369"/>
      <c r="AR9" s="369"/>
      <c r="AS9" s="369"/>
      <c r="AT9" s="3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306"/>
      <c r="C10" s="306"/>
      <c r="D10" s="307"/>
      <c r="E10" s="347"/>
      <c r="F10" s="348"/>
      <c r="G10" s="348"/>
      <c r="H10" s="348"/>
      <c r="I10" s="349"/>
      <c r="J10" s="38" t="e">
        <f>IF(AND('Mapa final'!#REF!="Muy Alta",'Mapa final'!#REF!="Leve"),CONCATENATE("R5C",'Mapa final'!#REF!),"")</f>
        <v>#REF!</v>
      </c>
      <c r="K10" s="39" t="e">
        <f>IF(AND('Mapa final'!#REF!="Muy Alta",'Mapa final'!#REF!="Leve"),CONCATENATE("R5C",'Mapa final'!#REF!),"")</f>
        <v>#REF!</v>
      </c>
      <c r="L10" s="44" t="e">
        <f>IF(AND('Mapa final'!#REF!="Muy Alta",'Mapa final'!#REF!="Leve"),CONCATENATE("R5C",'Mapa final'!#REF!),"")</f>
        <v>#REF!</v>
      </c>
      <c r="M10" s="44" t="e">
        <f>IF(AND('Mapa final'!#REF!="Muy Alta",'Mapa final'!#REF!="Leve"),CONCATENATE("R5C",'Mapa final'!#REF!),"")</f>
        <v>#REF!</v>
      </c>
      <c r="N10" s="44" t="e">
        <f>IF(AND('Mapa final'!#REF!="Muy Alta",'Mapa final'!#REF!="Leve"),CONCATENATE("R5C",'Mapa final'!#REF!),"")</f>
        <v>#REF!</v>
      </c>
      <c r="O10" s="40" t="e">
        <f>IF(AND('Mapa final'!#REF!="Muy Alta",'Mapa final'!#REF!="Leve"),CONCATENATE("R5C",'Mapa final'!#REF!),"")</f>
        <v>#REF!</v>
      </c>
      <c r="P10" s="38" t="e">
        <f>IF(AND('Mapa final'!#REF!="Muy Alta",'Mapa final'!#REF!="Menor"),CONCATENATE("R5C",'Mapa final'!#REF!),"")</f>
        <v>#REF!</v>
      </c>
      <c r="Q10" s="39" t="e">
        <f>IF(AND('Mapa final'!#REF!="Muy Alta",'Mapa final'!#REF!="Menor"),CONCATENATE("R5C",'Mapa final'!#REF!),"")</f>
        <v>#REF!</v>
      </c>
      <c r="R10" s="44" t="e">
        <f>IF(AND('Mapa final'!#REF!="Muy Alta",'Mapa final'!#REF!="Menor"),CONCATENATE("R5C",'Mapa final'!#REF!),"")</f>
        <v>#REF!</v>
      </c>
      <c r="S10" s="44" t="e">
        <f>IF(AND('Mapa final'!#REF!="Muy Alta",'Mapa final'!#REF!="Menor"),CONCATENATE("R5C",'Mapa final'!#REF!),"")</f>
        <v>#REF!</v>
      </c>
      <c r="T10" s="44" t="e">
        <f>IF(AND('Mapa final'!#REF!="Muy Alta",'Mapa final'!#REF!="Menor"),CONCATENATE("R5C",'Mapa final'!#REF!),"")</f>
        <v>#REF!</v>
      </c>
      <c r="U10" s="40" t="e">
        <f>IF(AND('Mapa final'!#REF!="Muy Alta",'Mapa final'!#REF!="Menor"),CONCATENATE("R5C",'Mapa final'!#REF!),"")</f>
        <v>#REF!</v>
      </c>
      <c r="V10" s="38" t="e">
        <f>IF(AND('Mapa final'!#REF!="Muy Alta",'Mapa final'!#REF!="Moderado"),CONCATENATE("R5C",'Mapa final'!#REF!),"")</f>
        <v>#REF!</v>
      </c>
      <c r="W10" s="39" t="e">
        <f>IF(AND('Mapa final'!#REF!="Muy Alta",'Mapa final'!#REF!="Moderado"),CONCATENATE("R5C",'Mapa final'!#REF!),"")</f>
        <v>#REF!</v>
      </c>
      <c r="X10" s="44" t="e">
        <f>IF(AND('Mapa final'!#REF!="Muy Alta",'Mapa final'!#REF!="Moderado"),CONCATENATE("R5C",'Mapa final'!#REF!),"")</f>
        <v>#REF!</v>
      </c>
      <c r="Y10" s="44" t="e">
        <f>IF(AND('Mapa final'!#REF!="Muy Alta",'Mapa final'!#REF!="Moderado"),CONCATENATE("R5C",'Mapa final'!#REF!),"")</f>
        <v>#REF!</v>
      </c>
      <c r="Z10" s="44" t="e">
        <f>IF(AND('Mapa final'!#REF!="Muy Alta",'Mapa final'!#REF!="Moderado"),CONCATENATE("R5C",'Mapa final'!#REF!),"")</f>
        <v>#REF!</v>
      </c>
      <c r="AA10" s="40" t="e">
        <f>IF(AND('Mapa final'!#REF!="Muy Alta",'Mapa final'!#REF!="Moderado"),CONCATENATE("R5C",'Mapa final'!#REF!),"")</f>
        <v>#REF!</v>
      </c>
      <c r="AB10" s="38" t="e">
        <f>IF(AND('Mapa final'!#REF!="Muy Alta",'Mapa final'!#REF!="Mayor"),CONCATENATE("R5C",'Mapa final'!#REF!),"")</f>
        <v>#REF!</v>
      </c>
      <c r="AC10" s="39" t="e">
        <f>IF(AND('Mapa final'!#REF!="Muy Alta",'Mapa final'!#REF!="Mayor"),CONCATENATE("R5C",'Mapa final'!#REF!),"")</f>
        <v>#REF!</v>
      </c>
      <c r="AD10" s="44" t="e">
        <f>IF(AND('Mapa final'!#REF!="Muy Alta",'Mapa final'!#REF!="Mayor"),CONCATENATE("R5C",'Mapa final'!#REF!),"")</f>
        <v>#REF!</v>
      </c>
      <c r="AE10" s="44" t="e">
        <f>IF(AND('Mapa final'!#REF!="Muy Alta",'Mapa final'!#REF!="Mayor"),CONCATENATE("R5C",'Mapa final'!#REF!),"")</f>
        <v>#REF!</v>
      </c>
      <c r="AF10" s="44" t="e">
        <f>IF(AND('Mapa final'!#REF!="Muy Alta",'Mapa final'!#REF!="Mayor"),CONCATENATE("R5C",'Mapa final'!#REF!),"")</f>
        <v>#REF!</v>
      </c>
      <c r="AG10" s="40" t="e">
        <f>IF(AND('Mapa final'!#REF!="Muy Alta",'Mapa final'!#REF!="Mayor"),CONCATENATE("R5C",'Mapa final'!#REF!),"")</f>
        <v>#REF!</v>
      </c>
      <c r="AH10" s="41" t="e">
        <f>IF(AND('Mapa final'!#REF!="Muy Alta",'Mapa final'!#REF!="Catastrófico"),CONCATENATE("R5C",'Mapa final'!#REF!),"")</f>
        <v>#REF!</v>
      </c>
      <c r="AI10" s="42" t="e">
        <f>IF(AND('Mapa final'!#REF!="Muy Alta",'Mapa final'!#REF!="Catastrófico"),CONCATENATE("R5C",'Mapa final'!#REF!),"")</f>
        <v>#REF!</v>
      </c>
      <c r="AJ10" s="42" t="e">
        <f>IF(AND('Mapa final'!#REF!="Muy Alta",'Mapa final'!#REF!="Catastrófico"),CONCATENATE("R5C",'Mapa final'!#REF!),"")</f>
        <v>#REF!</v>
      </c>
      <c r="AK10" s="42" t="e">
        <f>IF(AND('Mapa final'!#REF!="Muy Alta",'Mapa final'!#REF!="Catastrófico"),CONCATENATE("R5C",'Mapa final'!#REF!),"")</f>
        <v>#REF!</v>
      </c>
      <c r="AL10" s="42" t="e">
        <f>IF(AND('Mapa final'!#REF!="Muy Alta",'Mapa final'!#REF!="Catastrófico"),CONCATENATE("R5C",'Mapa final'!#REF!),"")</f>
        <v>#REF!</v>
      </c>
      <c r="AM10" s="43" t="e">
        <f>IF(AND('Mapa final'!#REF!="Muy Alta",'Mapa final'!#REF!="Catastrófico"),CONCATENATE("R5C",'Mapa final'!#REF!),"")</f>
        <v>#REF!</v>
      </c>
      <c r="AN10" s="70"/>
      <c r="AO10" s="368"/>
      <c r="AP10" s="369"/>
      <c r="AQ10" s="369"/>
      <c r="AR10" s="369"/>
      <c r="AS10" s="369"/>
      <c r="AT10" s="3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306"/>
      <c r="C11" s="306"/>
      <c r="D11" s="307"/>
      <c r="E11" s="347"/>
      <c r="F11" s="348"/>
      <c r="G11" s="348"/>
      <c r="H11" s="348"/>
      <c r="I11" s="349"/>
      <c r="J11" s="38" t="e">
        <f>IF(AND('Mapa final'!#REF!="Muy Alta",'Mapa final'!#REF!="Leve"),CONCATENATE("R6C",'Mapa final'!#REF!),"")</f>
        <v>#REF!</v>
      </c>
      <c r="K11" s="39" t="e">
        <f>IF(AND('Mapa final'!#REF!="Muy Alta",'Mapa final'!#REF!="Leve"),CONCATENATE("R6C",'Mapa final'!#REF!),"")</f>
        <v>#REF!</v>
      </c>
      <c r="L11" s="44" t="e">
        <f>IF(AND('Mapa final'!#REF!="Muy Alta",'Mapa final'!#REF!="Leve"),CONCATENATE("R6C",'Mapa final'!#REF!),"")</f>
        <v>#REF!</v>
      </c>
      <c r="M11" s="44" t="e">
        <f>IF(AND('Mapa final'!#REF!="Muy Alta",'Mapa final'!#REF!="Leve"),CONCATENATE("R6C",'Mapa final'!#REF!),"")</f>
        <v>#REF!</v>
      </c>
      <c r="N11" s="44" t="e">
        <f>IF(AND('Mapa final'!#REF!="Muy Alta",'Mapa final'!#REF!="Leve"),CONCATENATE("R6C",'Mapa final'!#REF!),"")</f>
        <v>#REF!</v>
      </c>
      <c r="O11" s="40" t="e">
        <f>IF(AND('Mapa final'!#REF!="Muy Alta",'Mapa final'!#REF!="Leve"),CONCATENATE("R6C",'Mapa final'!#REF!),"")</f>
        <v>#REF!</v>
      </c>
      <c r="P11" s="38" t="e">
        <f>IF(AND('Mapa final'!#REF!="Muy Alta",'Mapa final'!#REF!="Menor"),CONCATENATE("R6C",'Mapa final'!#REF!),"")</f>
        <v>#REF!</v>
      </c>
      <c r="Q11" s="39" t="e">
        <f>IF(AND('Mapa final'!#REF!="Muy Alta",'Mapa final'!#REF!="Menor"),CONCATENATE("R6C",'Mapa final'!#REF!),"")</f>
        <v>#REF!</v>
      </c>
      <c r="R11" s="44" t="e">
        <f>IF(AND('Mapa final'!#REF!="Muy Alta",'Mapa final'!#REF!="Menor"),CONCATENATE("R6C",'Mapa final'!#REF!),"")</f>
        <v>#REF!</v>
      </c>
      <c r="S11" s="44" t="e">
        <f>IF(AND('Mapa final'!#REF!="Muy Alta",'Mapa final'!#REF!="Menor"),CONCATENATE("R6C",'Mapa final'!#REF!),"")</f>
        <v>#REF!</v>
      </c>
      <c r="T11" s="44" t="e">
        <f>IF(AND('Mapa final'!#REF!="Muy Alta",'Mapa final'!#REF!="Menor"),CONCATENATE("R6C",'Mapa final'!#REF!),"")</f>
        <v>#REF!</v>
      </c>
      <c r="U11" s="40" t="e">
        <f>IF(AND('Mapa final'!#REF!="Muy Alta",'Mapa final'!#REF!="Menor"),CONCATENATE("R6C",'Mapa final'!#REF!),"")</f>
        <v>#REF!</v>
      </c>
      <c r="V11" s="38" t="e">
        <f>IF(AND('Mapa final'!#REF!="Muy Alta",'Mapa final'!#REF!="Moderado"),CONCATENATE("R6C",'Mapa final'!#REF!),"")</f>
        <v>#REF!</v>
      </c>
      <c r="W11" s="39" t="e">
        <f>IF(AND('Mapa final'!#REF!="Muy Alta",'Mapa final'!#REF!="Moderado"),CONCATENATE("R6C",'Mapa final'!#REF!),"")</f>
        <v>#REF!</v>
      </c>
      <c r="X11" s="44" t="e">
        <f>IF(AND('Mapa final'!#REF!="Muy Alta",'Mapa final'!#REF!="Moderado"),CONCATENATE("R6C",'Mapa final'!#REF!),"")</f>
        <v>#REF!</v>
      </c>
      <c r="Y11" s="44" t="e">
        <f>IF(AND('Mapa final'!#REF!="Muy Alta",'Mapa final'!#REF!="Moderado"),CONCATENATE("R6C",'Mapa final'!#REF!),"")</f>
        <v>#REF!</v>
      </c>
      <c r="Z11" s="44" t="e">
        <f>IF(AND('Mapa final'!#REF!="Muy Alta",'Mapa final'!#REF!="Moderado"),CONCATENATE("R6C",'Mapa final'!#REF!),"")</f>
        <v>#REF!</v>
      </c>
      <c r="AA11" s="40" t="e">
        <f>IF(AND('Mapa final'!#REF!="Muy Alta",'Mapa final'!#REF!="Moderado"),CONCATENATE("R6C",'Mapa final'!#REF!),"")</f>
        <v>#REF!</v>
      </c>
      <c r="AB11" s="38" t="e">
        <f>IF(AND('Mapa final'!#REF!="Muy Alta",'Mapa final'!#REF!="Mayor"),CONCATENATE("R6C",'Mapa final'!#REF!),"")</f>
        <v>#REF!</v>
      </c>
      <c r="AC11" s="39" t="e">
        <f>IF(AND('Mapa final'!#REF!="Muy Alta",'Mapa final'!#REF!="Mayor"),CONCATENATE("R6C",'Mapa final'!#REF!),"")</f>
        <v>#REF!</v>
      </c>
      <c r="AD11" s="44" t="e">
        <f>IF(AND('Mapa final'!#REF!="Muy Alta",'Mapa final'!#REF!="Mayor"),CONCATENATE("R6C",'Mapa final'!#REF!),"")</f>
        <v>#REF!</v>
      </c>
      <c r="AE11" s="44" t="e">
        <f>IF(AND('Mapa final'!#REF!="Muy Alta",'Mapa final'!#REF!="Mayor"),CONCATENATE("R6C",'Mapa final'!#REF!),"")</f>
        <v>#REF!</v>
      </c>
      <c r="AF11" s="44" t="e">
        <f>IF(AND('Mapa final'!#REF!="Muy Alta",'Mapa final'!#REF!="Mayor"),CONCATENATE("R6C",'Mapa final'!#REF!),"")</f>
        <v>#REF!</v>
      </c>
      <c r="AG11" s="40" t="e">
        <f>IF(AND('Mapa final'!#REF!="Muy Alta",'Mapa final'!#REF!="Mayor"),CONCATENATE("R6C",'Mapa final'!#REF!),"")</f>
        <v>#REF!</v>
      </c>
      <c r="AH11" s="41" t="e">
        <f>IF(AND('Mapa final'!#REF!="Muy Alta",'Mapa final'!#REF!="Catastrófico"),CONCATENATE("R6C",'Mapa final'!#REF!),"")</f>
        <v>#REF!</v>
      </c>
      <c r="AI11" s="42" t="e">
        <f>IF(AND('Mapa final'!#REF!="Muy Alta",'Mapa final'!#REF!="Catastrófico"),CONCATENATE("R6C",'Mapa final'!#REF!),"")</f>
        <v>#REF!</v>
      </c>
      <c r="AJ11" s="42" t="e">
        <f>IF(AND('Mapa final'!#REF!="Muy Alta",'Mapa final'!#REF!="Catastrófico"),CONCATENATE("R6C",'Mapa final'!#REF!),"")</f>
        <v>#REF!</v>
      </c>
      <c r="AK11" s="42" t="e">
        <f>IF(AND('Mapa final'!#REF!="Muy Alta",'Mapa final'!#REF!="Catastrófico"),CONCATENATE("R6C",'Mapa final'!#REF!),"")</f>
        <v>#REF!</v>
      </c>
      <c r="AL11" s="42" t="e">
        <f>IF(AND('Mapa final'!#REF!="Muy Alta",'Mapa final'!#REF!="Catastrófico"),CONCATENATE("R6C",'Mapa final'!#REF!),"")</f>
        <v>#REF!</v>
      </c>
      <c r="AM11" s="43" t="e">
        <f>IF(AND('Mapa final'!#REF!="Muy Alta",'Mapa final'!#REF!="Catastrófico"),CONCATENATE("R6C",'Mapa final'!#REF!),"")</f>
        <v>#REF!</v>
      </c>
      <c r="AN11" s="70"/>
      <c r="AO11" s="368"/>
      <c r="AP11" s="369"/>
      <c r="AQ11" s="369"/>
      <c r="AR11" s="369"/>
      <c r="AS11" s="369"/>
      <c r="AT11" s="3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306"/>
      <c r="C12" s="306"/>
      <c r="D12" s="307"/>
      <c r="E12" s="347"/>
      <c r="F12" s="348"/>
      <c r="G12" s="348"/>
      <c r="H12" s="348"/>
      <c r="I12" s="349"/>
      <c r="J12" s="38" t="e">
        <f>IF(AND('Mapa final'!#REF!="Muy Alta",'Mapa final'!#REF!="Leve"),CONCATENATE("R7C",'Mapa final'!#REF!),"")</f>
        <v>#REF!</v>
      </c>
      <c r="K12" s="39" t="e">
        <f>IF(AND('Mapa final'!#REF!="Muy Alta",'Mapa final'!#REF!="Leve"),CONCATENATE("R7C",'Mapa final'!#REF!),"")</f>
        <v>#REF!</v>
      </c>
      <c r="L12" s="44" t="e">
        <f>IF(AND('Mapa final'!#REF!="Muy Alta",'Mapa final'!#REF!="Leve"),CONCATENATE("R7C",'Mapa final'!#REF!),"")</f>
        <v>#REF!</v>
      </c>
      <c r="M12" s="44" t="e">
        <f>IF(AND('Mapa final'!#REF!="Muy Alta",'Mapa final'!#REF!="Leve"),CONCATENATE("R7C",'Mapa final'!#REF!),"")</f>
        <v>#REF!</v>
      </c>
      <c r="N12" s="44" t="e">
        <f>IF(AND('Mapa final'!#REF!="Muy Alta",'Mapa final'!#REF!="Leve"),CONCATENATE("R7C",'Mapa final'!#REF!),"")</f>
        <v>#REF!</v>
      </c>
      <c r="O12" s="40" t="e">
        <f>IF(AND('Mapa final'!#REF!="Muy Alta",'Mapa final'!#REF!="Leve"),CONCATENATE("R7C",'Mapa final'!#REF!),"")</f>
        <v>#REF!</v>
      </c>
      <c r="P12" s="38" t="e">
        <f>IF(AND('Mapa final'!#REF!="Muy Alta",'Mapa final'!#REF!="Menor"),CONCATENATE("R7C",'Mapa final'!#REF!),"")</f>
        <v>#REF!</v>
      </c>
      <c r="Q12" s="39" t="e">
        <f>IF(AND('Mapa final'!#REF!="Muy Alta",'Mapa final'!#REF!="Menor"),CONCATENATE("R7C",'Mapa final'!#REF!),"")</f>
        <v>#REF!</v>
      </c>
      <c r="R12" s="44" t="e">
        <f>IF(AND('Mapa final'!#REF!="Muy Alta",'Mapa final'!#REF!="Menor"),CONCATENATE("R7C",'Mapa final'!#REF!),"")</f>
        <v>#REF!</v>
      </c>
      <c r="S12" s="44" t="e">
        <f>IF(AND('Mapa final'!#REF!="Muy Alta",'Mapa final'!#REF!="Menor"),CONCATENATE("R7C",'Mapa final'!#REF!),"")</f>
        <v>#REF!</v>
      </c>
      <c r="T12" s="44" t="e">
        <f>IF(AND('Mapa final'!#REF!="Muy Alta",'Mapa final'!#REF!="Menor"),CONCATENATE("R7C",'Mapa final'!#REF!),"")</f>
        <v>#REF!</v>
      </c>
      <c r="U12" s="40" t="e">
        <f>IF(AND('Mapa final'!#REF!="Muy Alta",'Mapa final'!#REF!="Menor"),CONCATENATE("R7C",'Mapa final'!#REF!),"")</f>
        <v>#REF!</v>
      </c>
      <c r="V12" s="38" t="e">
        <f>IF(AND('Mapa final'!#REF!="Muy Alta",'Mapa final'!#REF!="Moderado"),CONCATENATE("R7C",'Mapa final'!#REF!),"")</f>
        <v>#REF!</v>
      </c>
      <c r="W12" s="39" t="e">
        <f>IF(AND('Mapa final'!#REF!="Muy Alta",'Mapa final'!#REF!="Moderado"),CONCATENATE("R7C",'Mapa final'!#REF!),"")</f>
        <v>#REF!</v>
      </c>
      <c r="X12" s="44" t="e">
        <f>IF(AND('Mapa final'!#REF!="Muy Alta",'Mapa final'!#REF!="Moderado"),CONCATENATE("R7C",'Mapa final'!#REF!),"")</f>
        <v>#REF!</v>
      </c>
      <c r="Y12" s="44" t="e">
        <f>IF(AND('Mapa final'!#REF!="Muy Alta",'Mapa final'!#REF!="Moderado"),CONCATENATE("R7C",'Mapa final'!#REF!),"")</f>
        <v>#REF!</v>
      </c>
      <c r="Z12" s="44" t="e">
        <f>IF(AND('Mapa final'!#REF!="Muy Alta",'Mapa final'!#REF!="Moderado"),CONCATENATE("R7C",'Mapa final'!#REF!),"")</f>
        <v>#REF!</v>
      </c>
      <c r="AA12" s="40" t="e">
        <f>IF(AND('Mapa final'!#REF!="Muy Alta",'Mapa final'!#REF!="Moderado"),CONCATENATE("R7C",'Mapa final'!#REF!),"")</f>
        <v>#REF!</v>
      </c>
      <c r="AB12" s="38" t="e">
        <f>IF(AND('Mapa final'!#REF!="Muy Alta",'Mapa final'!#REF!="Mayor"),CONCATENATE("R7C",'Mapa final'!#REF!),"")</f>
        <v>#REF!</v>
      </c>
      <c r="AC12" s="39" t="e">
        <f>IF(AND('Mapa final'!#REF!="Muy Alta",'Mapa final'!#REF!="Mayor"),CONCATENATE("R7C",'Mapa final'!#REF!),"")</f>
        <v>#REF!</v>
      </c>
      <c r="AD12" s="44" t="e">
        <f>IF(AND('Mapa final'!#REF!="Muy Alta",'Mapa final'!#REF!="Mayor"),CONCATENATE("R7C",'Mapa final'!#REF!),"")</f>
        <v>#REF!</v>
      </c>
      <c r="AE12" s="44" t="e">
        <f>IF(AND('Mapa final'!#REF!="Muy Alta",'Mapa final'!#REF!="Mayor"),CONCATENATE("R7C",'Mapa final'!#REF!),"")</f>
        <v>#REF!</v>
      </c>
      <c r="AF12" s="44" t="e">
        <f>IF(AND('Mapa final'!#REF!="Muy Alta",'Mapa final'!#REF!="Mayor"),CONCATENATE("R7C",'Mapa final'!#REF!),"")</f>
        <v>#REF!</v>
      </c>
      <c r="AG12" s="40" t="e">
        <f>IF(AND('Mapa final'!#REF!="Muy Alta",'Mapa final'!#REF!="Mayor"),CONCATENATE("R7C",'Mapa final'!#REF!),"")</f>
        <v>#REF!</v>
      </c>
      <c r="AH12" s="41" t="e">
        <f>IF(AND('Mapa final'!#REF!="Muy Alta",'Mapa final'!#REF!="Catastrófico"),CONCATENATE("R7C",'Mapa final'!#REF!),"")</f>
        <v>#REF!</v>
      </c>
      <c r="AI12" s="42" t="e">
        <f>IF(AND('Mapa final'!#REF!="Muy Alta",'Mapa final'!#REF!="Catastrófico"),CONCATENATE("R7C",'Mapa final'!#REF!),"")</f>
        <v>#REF!</v>
      </c>
      <c r="AJ12" s="42" t="e">
        <f>IF(AND('Mapa final'!#REF!="Muy Alta",'Mapa final'!#REF!="Catastrófico"),CONCATENATE("R7C",'Mapa final'!#REF!),"")</f>
        <v>#REF!</v>
      </c>
      <c r="AK12" s="42" t="e">
        <f>IF(AND('Mapa final'!#REF!="Muy Alta",'Mapa final'!#REF!="Catastrófico"),CONCATENATE("R7C",'Mapa final'!#REF!),"")</f>
        <v>#REF!</v>
      </c>
      <c r="AL12" s="42" t="e">
        <f>IF(AND('Mapa final'!#REF!="Muy Alta",'Mapa final'!#REF!="Catastrófico"),CONCATENATE("R7C",'Mapa final'!#REF!),"")</f>
        <v>#REF!</v>
      </c>
      <c r="AM12" s="43" t="e">
        <f>IF(AND('Mapa final'!#REF!="Muy Alta",'Mapa final'!#REF!="Catastrófico"),CONCATENATE("R7C",'Mapa final'!#REF!),"")</f>
        <v>#REF!</v>
      </c>
      <c r="AN12" s="70"/>
      <c r="AO12" s="368"/>
      <c r="AP12" s="369"/>
      <c r="AQ12" s="369"/>
      <c r="AR12" s="369"/>
      <c r="AS12" s="369"/>
      <c r="AT12" s="3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306"/>
      <c r="C13" s="306"/>
      <c r="D13" s="307"/>
      <c r="E13" s="347"/>
      <c r="F13" s="348"/>
      <c r="G13" s="348"/>
      <c r="H13" s="348"/>
      <c r="I13" s="349"/>
      <c r="J13" s="38" t="e">
        <f>IF(AND('Mapa final'!#REF!="Muy Alta",'Mapa final'!#REF!="Leve"),CONCATENATE("R8C",'Mapa final'!#REF!),"")</f>
        <v>#REF!</v>
      </c>
      <c r="K13" s="39" t="e">
        <f>IF(AND('Mapa final'!#REF!="Muy Alta",'Mapa final'!#REF!="Leve"),CONCATENATE("R8C",'Mapa final'!#REF!),"")</f>
        <v>#REF!</v>
      </c>
      <c r="L13" s="44" t="e">
        <f>IF(AND('Mapa final'!#REF!="Muy Alta",'Mapa final'!#REF!="Leve"),CONCATENATE("R8C",'Mapa final'!#REF!),"")</f>
        <v>#REF!</v>
      </c>
      <c r="M13" s="44" t="e">
        <f>IF(AND('Mapa final'!#REF!="Muy Alta",'Mapa final'!#REF!="Leve"),CONCATENATE("R8C",'Mapa final'!#REF!),"")</f>
        <v>#REF!</v>
      </c>
      <c r="N13" s="44" t="e">
        <f>IF(AND('Mapa final'!#REF!="Muy Alta",'Mapa final'!#REF!="Leve"),CONCATENATE("R8C",'Mapa final'!#REF!),"")</f>
        <v>#REF!</v>
      </c>
      <c r="O13" s="40" t="e">
        <f>IF(AND('Mapa final'!#REF!="Muy Alta",'Mapa final'!#REF!="Leve"),CONCATENATE("R8C",'Mapa final'!#REF!),"")</f>
        <v>#REF!</v>
      </c>
      <c r="P13" s="38" t="e">
        <f>IF(AND('Mapa final'!#REF!="Muy Alta",'Mapa final'!#REF!="Menor"),CONCATENATE("R8C",'Mapa final'!#REF!),"")</f>
        <v>#REF!</v>
      </c>
      <c r="Q13" s="39" t="e">
        <f>IF(AND('Mapa final'!#REF!="Muy Alta",'Mapa final'!#REF!="Menor"),CONCATENATE("R8C",'Mapa final'!#REF!),"")</f>
        <v>#REF!</v>
      </c>
      <c r="R13" s="44" t="e">
        <f>IF(AND('Mapa final'!#REF!="Muy Alta",'Mapa final'!#REF!="Menor"),CONCATENATE("R8C",'Mapa final'!#REF!),"")</f>
        <v>#REF!</v>
      </c>
      <c r="S13" s="44" t="e">
        <f>IF(AND('Mapa final'!#REF!="Muy Alta",'Mapa final'!#REF!="Menor"),CONCATENATE("R8C",'Mapa final'!#REF!),"")</f>
        <v>#REF!</v>
      </c>
      <c r="T13" s="44" t="e">
        <f>IF(AND('Mapa final'!#REF!="Muy Alta",'Mapa final'!#REF!="Menor"),CONCATENATE("R8C",'Mapa final'!#REF!),"")</f>
        <v>#REF!</v>
      </c>
      <c r="U13" s="40" t="e">
        <f>IF(AND('Mapa final'!#REF!="Muy Alta",'Mapa final'!#REF!="Menor"),CONCATENATE("R8C",'Mapa final'!#REF!),"")</f>
        <v>#REF!</v>
      </c>
      <c r="V13" s="38" t="e">
        <f>IF(AND('Mapa final'!#REF!="Muy Alta",'Mapa final'!#REF!="Moderado"),CONCATENATE("R8C",'Mapa final'!#REF!),"")</f>
        <v>#REF!</v>
      </c>
      <c r="W13" s="39" t="e">
        <f>IF(AND('Mapa final'!#REF!="Muy Alta",'Mapa final'!#REF!="Moderado"),CONCATENATE("R8C",'Mapa final'!#REF!),"")</f>
        <v>#REF!</v>
      </c>
      <c r="X13" s="44" t="e">
        <f>IF(AND('Mapa final'!#REF!="Muy Alta",'Mapa final'!#REF!="Moderado"),CONCATENATE("R8C",'Mapa final'!#REF!),"")</f>
        <v>#REF!</v>
      </c>
      <c r="Y13" s="44" t="e">
        <f>IF(AND('Mapa final'!#REF!="Muy Alta",'Mapa final'!#REF!="Moderado"),CONCATENATE("R8C",'Mapa final'!#REF!),"")</f>
        <v>#REF!</v>
      </c>
      <c r="Z13" s="44" t="e">
        <f>IF(AND('Mapa final'!#REF!="Muy Alta",'Mapa final'!#REF!="Moderado"),CONCATENATE("R8C",'Mapa final'!#REF!),"")</f>
        <v>#REF!</v>
      </c>
      <c r="AA13" s="40" t="e">
        <f>IF(AND('Mapa final'!#REF!="Muy Alta",'Mapa final'!#REF!="Moderado"),CONCATENATE("R8C",'Mapa final'!#REF!),"")</f>
        <v>#REF!</v>
      </c>
      <c r="AB13" s="38" t="e">
        <f>IF(AND('Mapa final'!#REF!="Muy Alta",'Mapa final'!#REF!="Mayor"),CONCATENATE("R8C",'Mapa final'!#REF!),"")</f>
        <v>#REF!</v>
      </c>
      <c r="AC13" s="39" t="e">
        <f>IF(AND('Mapa final'!#REF!="Muy Alta",'Mapa final'!#REF!="Mayor"),CONCATENATE("R8C",'Mapa final'!#REF!),"")</f>
        <v>#REF!</v>
      </c>
      <c r="AD13" s="44" t="e">
        <f>IF(AND('Mapa final'!#REF!="Muy Alta",'Mapa final'!#REF!="Mayor"),CONCATENATE("R8C",'Mapa final'!#REF!),"")</f>
        <v>#REF!</v>
      </c>
      <c r="AE13" s="44" t="e">
        <f>IF(AND('Mapa final'!#REF!="Muy Alta",'Mapa final'!#REF!="Mayor"),CONCATENATE("R8C",'Mapa final'!#REF!),"")</f>
        <v>#REF!</v>
      </c>
      <c r="AF13" s="44" t="e">
        <f>IF(AND('Mapa final'!#REF!="Muy Alta",'Mapa final'!#REF!="Mayor"),CONCATENATE("R8C",'Mapa final'!#REF!),"")</f>
        <v>#REF!</v>
      </c>
      <c r="AG13" s="40" t="e">
        <f>IF(AND('Mapa final'!#REF!="Muy Alta",'Mapa final'!#REF!="Mayor"),CONCATENATE("R8C",'Mapa final'!#REF!),"")</f>
        <v>#REF!</v>
      </c>
      <c r="AH13" s="41" t="e">
        <f>IF(AND('Mapa final'!#REF!="Muy Alta",'Mapa final'!#REF!="Catastrófico"),CONCATENATE("R8C",'Mapa final'!#REF!),"")</f>
        <v>#REF!</v>
      </c>
      <c r="AI13" s="42" t="e">
        <f>IF(AND('Mapa final'!#REF!="Muy Alta",'Mapa final'!#REF!="Catastrófico"),CONCATENATE("R8C",'Mapa final'!#REF!),"")</f>
        <v>#REF!</v>
      </c>
      <c r="AJ13" s="42" t="e">
        <f>IF(AND('Mapa final'!#REF!="Muy Alta",'Mapa final'!#REF!="Catastrófico"),CONCATENATE("R8C",'Mapa final'!#REF!),"")</f>
        <v>#REF!</v>
      </c>
      <c r="AK13" s="42" t="e">
        <f>IF(AND('Mapa final'!#REF!="Muy Alta",'Mapa final'!#REF!="Catastrófico"),CONCATENATE("R8C",'Mapa final'!#REF!),"")</f>
        <v>#REF!</v>
      </c>
      <c r="AL13" s="42" t="e">
        <f>IF(AND('Mapa final'!#REF!="Muy Alta",'Mapa final'!#REF!="Catastrófico"),CONCATENATE("R8C",'Mapa final'!#REF!),"")</f>
        <v>#REF!</v>
      </c>
      <c r="AM13" s="43" t="e">
        <f>IF(AND('Mapa final'!#REF!="Muy Alta",'Mapa final'!#REF!="Catastrófico"),CONCATENATE("R8C",'Mapa final'!#REF!),"")</f>
        <v>#REF!</v>
      </c>
      <c r="AN13" s="70"/>
      <c r="AO13" s="368"/>
      <c r="AP13" s="369"/>
      <c r="AQ13" s="369"/>
      <c r="AR13" s="369"/>
      <c r="AS13" s="369"/>
      <c r="AT13" s="3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306"/>
      <c r="C14" s="306"/>
      <c r="D14" s="307"/>
      <c r="E14" s="347"/>
      <c r="F14" s="348"/>
      <c r="G14" s="348"/>
      <c r="H14" s="348"/>
      <c r="I14" s="349"/>
      <c r="J14" s="38" t="e">
        <f>IF(AND('Mapa final'!#REF!="Muy Alta",'Mapa final'!#REF!="Leve"),CONCATENATE("R9C",'Mapa final'!#REF!),"")</f>
        <v>#REF!</v>
      </c>
      <c r="K14" s="39" t="e">
        <f>IF(AND('Mapa final'!#REF!="Muy Alta",'Mapa final'!#REF!="Leve"),CONCATENATE("R9C",'Mapa final'!#REF!),"")</f>
        <v>#REF!</v>
      </c>
      <c r="L14" s="44" t="e">
        <f>IF(AND('Mapa final'!#REF!="Muy Alta",'Mapa final'!#REF!="Leve"),CONCATENATE("R9C",'Mapa final'!#REF!),"")</f>
        <v>#REF!</v>
      </c>
      <c r="M14" s="44" t="e">
        <f>IF(AND('Mapa final'!#REF!="Muy Alta",'Mapa final'!#REF!="Leve"),CONCATENATE("R9C",'Mapa final'!#REF!),"")</f>
        <v>#REF!</v>
      </c>
      <c r="N14" s="44" t="e">
        <f>IF(AND('Mapa final'!#REF!="Muy Alta",'Mapa final'!#REF!="Leve"),CONCATENATE("R9C",'Mapa final'!#REF!),"")</f>
        <v>#REF!</v>
      </c>
      <c r="O14" s="40" t="e">
        <f>IF(AND('Mapa final'!#REF!="Muy Alta",'Mapa final'!#REF!="Leve"),CONCATENATE("R9C",'Mapa final'!#REF!),"")</f>
        <v>#REF!</v>
      </c>
      <c r="P14" s="38" t="e">
        <f>IF(AND('Mapa final'!#REF!="Muy Alta",'Mapa final'!#REF!="Menor"),CONCATENATE("R9C",'Mapa final'!#REF!),"")</f>
        <v>#REF!</v>
      </c>
      <c r="Q14" s="39" t="e">
        <f>IF(AND('Mapa final'!#REF!="Muy Alta",'Mapa final'!#REF!="Menor"),CONCATENATE("R9C",'Mapa final'!#REF!),"")</f>
        <v>#REF!</v>
      </c>
      <c r="R14" s="44" t="e">
        <f>IF(AND('Mapa final'!#REF!="Muy Alta",'Mapa final'!#REF!="Menor"),CONCATENATE("R9C",'Mapa final'!#REF!),"")</f>
        <v>#REF!</v>
      </c>
      <c r="S14" s="44" t="e">
        <f>IF(AND('Mapa final'!#REF!="Muy Alta",'Mapa final'!#REF!="Menor"),CONCATENATE("R9C",'Mapa final'!#REF!),"")</f>
        <v>#REF!</v>
      </c>
      <c r="T14" s="44" t="e">
        <f>IF(AND('Mapa final'!#REF!="Muy Alta",'Mapa final'!#REF!="Menor"),CONCATENATE("R9C",'Mapa final'!#REF!),"")</f>
        <v>#REF!</v>
      </c>
      <c r="U14" s="40" t="e">
        <f>IF(AND('Mapa final'!#REF!="Muy Alta",'Mapa final'!#REF!="Menor"),CONCATENATE("R9C",'Mapa final'!#REF!),"")</f>
        <v>#REF!</v>
      </c>
      <c r="V14" s="38" t="e">
        <f>IF(AND('Mapa final'!#REF!="Muy Alta",'Mapa final'!#REF!="Moderado"),CONCATENATE("R9C",'Mapa final'!#REF!),"")</f>
        <v>#REF!</v>
      </c>
      <c r="W14" s="39" t="e">
        <f>IF(AND('Mapa final'!#REF!="Muy Alta",'Mapa final'!#REF!="Moderado"),CONCATENATE("R9C",'Mapa final'!#REF!),"")</f>
        <v>#REF!</v>
      </c>
      <c r="X14" s="44" t="e">
        <f>IF(AND('Mapa final'!#REF!="Muy Alta",'Mapa final'!#REF!="Moderado"),CONCATENATE("R9C",'Mapa final'!#REF!),"")</f>
        <v>#REF!</v>
      </c>
      <c r="Y14" s="44" t="e">
        <f>IF(AND('Mapa final'!#REF!="Muy Alta",'Mapa final'!#REF!="Moderado"),CONCATENATE("R9C",'Mapa final'!#REF!),"")</f>
        <v>#REF!</v>
      </c>
      <c r="Z14" s="44" t="e">
        <f>IF(AND('Mapa final'!#REF!="Muy Alta",'Mapa final'!#REF!="Moderado"),CONCATENATE("R9C",'Mapa final'!#REF!),"")</f>
        <v>#REF!</v>
      </c>
      <c r="AA14" s="40" t="e">
        <f>IF(AND('Mapa final'!#REF!="Muy Alta",'Mapa final'!#REF!="Moderado"),CONCATENATE("R9C",'Mapa final'!#REF!),"")</f>
        <v>#REF!</v>
      </c>
      <c r="AB14" s="38" t="e">
        <f>IF(AND('Mapa final'!#REF!="Muy Alta",'Mapa final'!#REF!="Mayor"),CONCATENATE("R9C",'Mapa final'!#REF!),"")</f>
        <v>#REF!</v>
      </c>
      <c r="AC14" s="39" t="e">
        <f>IF(AND('Mapa final'!#REF!="Muy Alta",'Mapa final'!#REF!="Mayor"),CONCATENATE("R9C",'Mapa final'!#REF!),"")</f>
        <v>#REF!</v>
      </c>
      <c r="AD14" s="44" t="e">
        <f>IF(AND('Mapa final'!#REF!="Muy Alta",'Mapa final'!#REF!="Mayor"),CONCATENATE("R9C",'Mapa final'!#REF!),"")</f>
        <v>#REF!</v>
      </c>
      <c r="AE14" s="44" t="e">
        <f>IF(AND('Mapa final'!#REF!="Muy Alta",'Mapa final'!#REF!="Mayor"),CONCATENATE("R9C",'Mapa final'!#REF!),"")</f>
        <v>#REF!</v>
      </c>
      <c r="AF14" s="44" t="e">
        <f>IF(AND('Mapa final'!#REF!="Muy Alta",'Mapa final'!#REF!="Mayor"),CONCATENATE("R9C",'Mapa final'!#REF!),"")</f>
        <v>#REF!</v>
      </c>
      <c r="AG14" s="40" t="e">
        <f>IF(AND('Mapa final'!#REF!="Muy Alta",'Mapa final'!#REF!="Mayor"),CONCATENATE("R9C",'Mapa final'!#REF!),"")</f>
        <v>#REF!</v>
      </c>
      <c r="AH14" s="41" t="e">
        <f>IF(AND('Mapa final'!#REF!="Muy Alta",'Mapa final'!#REF!="Catastrófico"),CONCATENATE("R9C",'Mapa final'!#REF!),"")</f>
        <v>#REF!</v>
      </c>
      <c r="AI14" s="42" t="e">
        <f>IF(AND('Mapa final'!#REF!="Muy Alta",'Mapa final'!#REF!="Catastrófico"),CONCATENATE("R9C",'Mapa final'!#REF!),"")</f>
        <v>#REF!</v>
      </c>
      <c r="AJ14" s="42" t="e">
        <f>IF(AND('Mapa final'!#REF!="Muy Alta",'Mapa final'!#REF!="Catastrófico"),CONCATENATE("R9C",'Mapa final'!#REF!),"")</f>
        <v>#REF!</v>
      </c>
      <c r="AK14" s="42" t="e">
        <f>IF(AND('Mapa final'!#REF!="Muy Alta",'Mapa final'!#REF!="Catastrófico"),CONCATENATE("R9C",'Mapa final'!#REF!),"")</f>
        <v>#REF!</v>
      </c>
      <c r="AL14" s="42" t="e">
        <f>IF(AND('Mapa final'!#REF!="Muy Alta",'Mapa final'!#REF!="Catastrófico"),CONCATENATE("R9C",'Mapa final'!#REF!),"")</f>
        <v>#REF!</v>
      </c>
      <c r="AM14" s="43" t="e">
        <f>IF(AND('Mapa final'!#REF!="Muy Alta",'Mapa final'!#REF!="Catastrófico"),CONCATENATE("R9C",'Mapa final'!#REF!),"")</f>
        <v>#REF!</v>
      </c>
      <c r="AN14" s="70"/>
      <c r="AO14" s="368"/>
      <c r="AP14" s="369"/>
      <c r="AQ14" s="369"/>
      <c r="AR14" s="369"/>
      <c r="AS14" s="369"/>
      <c r="AT14" s="3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306"/>
      <c r="C15" s="306"/>
      <c r="D15" s="307"/>
      <c r="E15" s="350"/>
      <c r="F15" s="351"/>
      <c r="G15" s="351"/>
      <c r="H15" s="351"/>
      <c r="I15" s="352"/>
      <c r="J15" s="45" t="e">
        <f>IF(AND('Mapa final'!#REF!="Muy Alta",'Mapa final'!#REF!="Leve"),CONCATENATE("R10C",'Mapa final'!#REF!),"")</f>
        <v>#REF!</v>
      </c>
      <c r="K15" s="46" t="e">
        <f>IF(AND('Mapa final'!#REF!="Muy Alta",'Mapa final'!#REF!="Leve"),CONCATENATE("R10C",'Mapa final'!#REF!),"")</f>
        <v>#REF!</v>
      </c>
      <c r="L15" s="46" t="e">
        <f>IF(AND('Mapa final'!#REF!="Muy Alta",'Mapa final'!#REF!="Leve"),CONCATENATE("R10C",'Mapa final'!#REF!),"")</f>
        <v>#REF!</v>
      </c>
      <c r="M15" s="46" t="e">
        <f>IF(AND('Mapa final'!#REF!="Muy Alta",'Mapa final'!#REF!="Leve"),CONCATENATE("R10C",'Mapa final'!#REF!),"")</f>
        <v>#REF!</v>
      </c>
      <c r="N15" s="46" t="e">
        <f>IF(AND('Mapa final'!#REF!="Muy Alta",'Mapa final'!#REF!="Leve"),CONCATENATE("R10C",'Mapa final'!#REF!),"")</f>
        <v>#REF!</v>
      </c>
      <c r="O15" s="47" t="e">
        <f>IF(AND('Mapa final'!#REF!="Muy Alta",'Mapa final'!#REF!="Leve"),CONCATENATE("R10C",'Mapa final'!#REF!),"")</f>
        <v>#REF!</v>
      </c>
      <c r="P15" s="38" t="e">
        <f>IF(AND('Mapa final'!#REF!="Muy Alta",'Mapa final'!#REF!="Menor"),CONCATENATE("R10C",'Mapa final'!#REF!),"")</f>
        <v>#REF!</v>
      </c>
      <c r="Q15" s="39" t="e">
        <f>IF(AND('Mapa final'!#REF!="Muy Alta",'Mapa final'!#REF!="Menor"),CONCATENATE("R10C",'Mapa final'!#REF!),"")</f>
        <v>#REF!</v>
      </c>
      <c r="R15" s="39" t="e">
        <f>IF(AND('Mapa final'!#REF!="Muy Alta",'Mapa final'!#REF!="Menor"),CONCATENATE("R10C",'Mapa final'!#REF!),"")</f>
        <v>#REF!</v>
      </c>
      <c r="S15" s="39" t="e">
        <f>IF(AND('Mapa final'!#REF!="Muy Alta",'Mapa final'!#REF!="Menor"),CONCATENATE("R10C",'Mapa final'!#REF!),"")</f>
        <v>#REF!</v>
      </c>
      <c r="T15" s="39" t="e">
        <f>IF(AND('Mapa final'!#REF!="Muy Alta",'Mapa final'!#REF!="Menor"),CONCATENATE("R10C",'Mapa final'!#REF!),"")</f>
        <v>#REF!</v>
      </c>
      <c r="U15" s="40" t="e">
        <f>IF(AND('Mapa final'!#REF!="Muy Alta",'Mapa final'!#REF!="Menor"),CONCATENATE("R10C",'Mapa final'!#REF!),"")</f>
        <v>#REF!</v>
      </c>
      <c r="V15" s="45" t="e">
        <f>IF(AND('Mapa final'!#REF!="Muy Alta",'Mapa final'!#REF!="Moderado"),CONCATENATE("R10C",'Mapa final'!#REF!),"")</f>
        <v>#REF!</v>
      </c>
      <c r="W15" s="46" t="e">
        <f>IF(AND('Mapa final'!#REF!="Muy Alta",'Mapa final'!#REF!="Moderado"),CONCATENATE("R10C",'Mapa final'!#REF!),"")</f>
        <v>#REF!</v>
      </c>
      <c r="X15" s="46" t="e">
        <f>IF(AND('Mapa final'!#REF!="Muy Alta",'Mapa final'!#REF!="Moderado"),CONCATENATE("R10C",'Mapa final'!#REF!),"")</f>
        <v>#REF!</v>
      </c>
      <c r="Y15" s="46" t="e">
        <f>IF(AND('Mapa final'!#REF!="Muy Alta",'Mapa final'!#REF!="Moderado"),CONCATENATE("R10C",'Mapa final'!#REF!),"")</f>
        <v>#REF!</v>
      </c>
      <c r="Z15" s="46" t="e">
        <f>IF(AND('Mapa final'!#REF!="Muy Alta",'Mapa final'!#REF!="Moderado"),CONCATENATE("R10C",'Mapa final'!#REF!),"")</f>
        <v>#REF!</v>
      </c>
      <c r="AA15" s="47" t="e">
        <f>IF(AND('Mapa final'!#REF!="Muy Alta",'Mapa final'!#REF!="Moderado"),CONCATENATE("R10C",'Mapa final'!#REF!),"")</f>
        <v>#REF!</v>
      </c>
      <c r="AB15" s="38" t="e">
        <f>IF(AND('Mapa final'!#REF!="Muy Alta",'Mapa final'!#REF!="Mayor"),CONCATENATE("R10C",'Mapa final'!#REF!),"")</f>
        <v>#REF!</v>
      </c>
      <c r="AC15" s="39" t="e">
        <f>IF(AND('Mapa final'!#REF!="Muy Alta",'Mapa final'!#REF!="Mayor"),CONCATENATE("R10C",'Mapa final'!#REF!),"")</f>
        <v>#REF!</v>
      </c>
      <c r="AD15" s="39" t="e">
        <f>IF(AND('Mapa final'!#REF!="Muy Alta",'Mapa final'!#REF!="Mayor"),CONCATENATE("R10C",'Mapa final'!#REF!),"")</f>
        <v>#REF!</v>
      </c>
      <c r="AE15" s="39" t="e">
        <f>IF(AND('Mapa final'!#REF!="Muy Alta",'Mapa final'!#REF!="Mayor"),CONCATENATE("R10C",'Mapa final'!#REF!),"")</f>
        <v>#REF!</v>
      </c>
      <c r="AF15" s="39" t="e">
        <f>IF(AND('Mapa final'!#REF!="Muy Alta",'Mapa final'!#REF!="Mayor"),CONCATENATE("R10C",'Mapa final'!#REF!),"")</f>
        <v>#REF!</v>
      </c>
      <c r="AG15" s="40" t="e">
        <f>IF(AND('Mapa final'!#REF!="Muy Alta",'Mapa final'!#REF!="Mayor"),CONCATENATE("R10C",'Mapa final'!#REF!),"")</f>
        <v>#REF!</v>
      </c>
      <c r="AH15" s="48" t="e">
        <f>IF(AND('Mapa final'!#REF!="Muy Alta",'Mapa final'!#REF!="Catastrófico"),CONCATENATE("R10C",'Mapa final'!#REF!),"")</f>
        <v>#REF!</v>
      </c>
      <c r="AI15" s="49" t="e">
        <f>IF(AND('Mapa final'!#REF!="Muy Alta",'Mapa final'!#REF!="Catastrófico"),CONCATENATE("R10C",'Mapa final'!#REF!),"")</f>
        <v>#REF!</v>
      </c>
      <c r="AJ15" s="49" t="e">
        <f>IF(AND('Mapa final'!#REF!="Muy Alta",'Mapa final'!#REF!="Catastrófico"),CONCATENATE("R10C",'Mapa final'!#REF!),"")</f>
        <v>#REF!</v>
      </c>
      <c r="AK15" s="49" t="e">
        <f>IF(AND('Mapa final'!#REF!="Muy Alta",'Mapa final'!#REF!="Catastrófico"),CONCATENATE("R10C",'Mapa final'!#REF!),"")</f>
        <v>#REF!</v>
      </c>
      <c r="AL15" s="49" t="e">
        <f>IF(AND('Mapa final'!#REF!="Muy Alta",'Mapa final'!#REF!="Catastrófico"),CONCATENATE("R10C",'Mapa final'!#REF!),"")</f>
        <v>#REF!</v>
      </c>
      <c r="AM15" s="50" t="e">
        <f>IF(AND('Mapa final'!#REF!="Muy Alta",'Mapa final'!#REF!="Catastrófico"),CONCATENATE("R10C",'Mapa final'!#REF!),"")</f>
        <v>#REF!</v>
      </c>
      <c r="AN15" s="70"/>
      <c r="AO15" s="371"/>
      <c r="AP15" s="372"/>
      <c r="AQ15" s="372"/>
      <c r="AR15" s="372"/>
      <c r="AS15" s="372"/>
      <c r="AT15" s="373"/>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306"/>
      <c r="C16" s="306"/>
      <c r="D16" s="307"/>
      <c r="E16" s="344" t="s">
        <v>111</v>
      </c>
      <c r="F16" s="345"/>
      <c r="G16" s="345"/>
      <c r="H16" s="345"/>
      <c r="I16" s="345"/>
      <c r="J16" s="51" t="str">
        <f ca="1">IF(AND('Mapa final'!$AA$9="Alta",'Mapa final'!$AC$9="Leve"),CONCATENATE("R1C",'Mapa final'!$Q$9),"")</f>
        <v/>
      </c>
      <c r="K16" s="52" t="str">
        <f ca="1">IF(AND('Mapa final'!$AA$10="Alta",'Mapa final'!$AC$10="Leve"),CONCATENATE("R1C",'Mapa final'!$Q$10),"")</f>
        <v/>
      </c>
      <c r="L16" s="52" t="str">
        <f ca="1">IF(AND('Mapa final'!$AA$11="Alta",'Mapa final'!$AC$11="Leve"),CONCATENATE("R1C",'Mapa final'!$Q$11),"")</f>
        <v/>
      </c>
      <c r="M16" s="52" t="str">
        <f ca="1">IF(AND('Mapa final'!$AA$12="Alta",'Mapa final'!$AC$12="Leve"),CONCATENATE("R1C",'Mapa final'!$Q$12),"")</f>
        <v/>
      </c>
      <c r="N16" s="52" t="str">
        <f ca="1">IF(AND('Mapa final'!$AA$13="Alta",'Mapa final'!$AC$13="Leve"),CONCATENATE("R1C",'Mapa final'!$Q$13),"")</f>
        <v/>
      </c>
      <c r="O16" s="53" t="str">
        <f>IF(AND('Mapa final'!$AA$14="Alta",'Mapa final'!$AC$14="Leve"),CONCATENATE("R1C",'Mapa final'!$Q$14),"")</f>
        <v/>
      </c>
      <c r="P16" s="51" t="str">
        <f ca="1">IF(AND('Mapa final'!$AA$9="Alta",'Mapa final'!$AC$9="Menor"),CONCATENATE("R1C",'Mapa final'!$Q$9),"")</f>
        <v/>
      </c>
      <c r="Q16" s="52" t="str">
        <f ca="1">IF(AND('Mapa final'!$AA$10="Alta",'Mapa final'!$AC$10="Menor"),CONCATENATE("R1C",'Mapa final'!$Q$10),"")</f>
        <v/>
      </c>
      <c r="R16" s="52" t="str">
        <f ca="1">IF(AND('Mapa final'!$AA$11="Alta",'Mapa final'!$AC$11="Menor"),CONCATENATE("R1C",'Mapa final'!$Q$11),"")</f>
        <v/>
      </c>
      <c r="S16" s="52" t="str">
        <f ca="1">IF(AND('Mapa final'!$AA$12="Alta",'Mapa final'!$AC$12="Menor"),CONCATENATE("R1C",'Mapa final'!$Q$12),"")</f>
        <v/>
      </c>
      <c r="T16" s="52" t="str">
        <f ca="1">IF(AND('Mapa final'!$AA$13="Alta",'Mapa final'!$AC$13="Menor"),CONCATENATE("R1C",'Mapa final'!$Q$13),"")</f>
        <v/>
      </c>
      <c r="U16" s="53" t="str">
        <f>IF(AND('Mapa final'!$AA$14="Alta",'Mapa final'!$AC$14="Menor"),CONCATENATE("R1C",'Mapa final'!$Q$14),"")</f>
        <v/>
      </c>
      <c r="V16" s="32" t="str">
        <f ca="1">IF(AND('Mapa final'!$AA$9="Alta",'Mapa final'!$AC$9="Moderado"),CONCATENATE("R1C",'Mapa final'!$Q$9),"")</f>
        <v/>
      </c>
      <c r="W16" s="33" t="str">
        <f ca="1">IF(AND('Mapa final'!$AA$10="Alta",'Mapa final'!$AC$10="Moderado"),CONCATENATE("R1C",'Mapa final'!$Q$10),"")</f>
        <v/>
      </c>
      <c r="X16" s="33" t="str">
        <f ca="1">IF(AND('Mapa final'!$AA$11="Alta",'Mapa final'!$AC$11="Moderado"),CONCATENATE("R1C",'Mapa final'!$Q$11),"")</f>
        <v/>
      </c>
      <c r="Y16" s="33" t="str">
        <f ca="1">IF(AND('Mapa final'!$AA$12="Alta",'Mapa final'!$AC$12="Moderado"),CONCATENATE("R1C",'Mapa final'!$Q$12),"")</f>
        <v/>
      </c>
      <c r="Z16" s="33" t="str">
        <f ca="1">IF(AND('Mapa final'!$AA$13="Alta",'Mapa final'!$AC$13="Moderado"),CONCATENATE("R1C",'Mapa final'!$Q$13),"")</f>
        <v/>
      </c>
      <c r="AA16" s="34" t="str">
        <f>IF(AND('Mapa final'!$AA$14="Alta",'Mapa final'!$AC$14="Moderado"),CONCATENATE("R1C",'Mapa final'!$Q$14),"")</f>
        <v/>
      </c>
      <c r="AB16" s="32" t="str">
        <f ca="1">IF(AND('Mapa final'!$AA$9="Alta",'Mapa final'!$AC$9="Mayor"),CONCATENATE("R1C",'Mapa final'!$Q$9),"")</f>
        <v>R1C1</v>
      </c>
      <c r="AC16" s="33" t="str">
        <f ca="1">IF(AND('Mapa final'!$AA$10="Alta",'Mapa final'!$AC$10="Mayor"),CONCATENATE("R1C",'Mapa final'!$Q$10),"")</f>
        <v/>
      </c>
      <c r="AD16" s="33" t="str">
        <f ca="1">IF(AND('Mapa final'!$AA$11="Alta",'Mapa final'!$AC$11="Mayor"),CONCATENATE("R1C",'Mapa final'!$Q$11),"")</f>
        <v/>
      </c>
      <c r="AE16" s="33" t="str">
        <f ca="1">IF(AND('Mapa final'!$AA$12="Alta",'Mapa final'!$AC$12="Mayor"),CONCATENATE("R1C",'Mapa final'!$Q$12),"")</f>
        <v/>
      </c>
      <c r="AF16" s="33" t="str">
        <f ca="1">IF(AND('Mapa final'!$AA$13="Alta",'Mapa final'!$AC$13="Mayor"),CONCATENATE("R1C",'Mapa final'!$Q$13),"")</f>
        <v/>
      </c>
      <c r="AG16" s="34" t="str">
        <f>IF(AND('Mapa final'!$AA$14="Alta",'Mapa final'!$AC$14="Mayor"),CONCATENATE("R1C",'Mapa final'!$Q$14),"")</f>
        <v/>
      </c>
      <c r="AH16" s="35" t="str">
        <f ca="1">IF(AND('Mapa final'!$AA$9="Alta",'Mapa final'!$AC$9="Catastrófico"),CONCATENATE("R1C",'Mapa final'!$Q$9),"")</f>
        <v/>
      </c>
      <c r="AI16" s="36" t="str">
        <f ca="1">IF(AND('Mapa final'!$AA$10="Alta",'Mapa final'!$AC$10="Catastrófico"),CONCATENATE("R1C",'Mapa final'!$Q$10),"")</f>
        <v/>
      </c>
      <c r="AJ16" s="36" t="str">
        <f ca="1">IF(AND('Mapa final'!$AA$11="Alta",'Mapa final'!$AC$11="Catastrófico"),CONCATENATE("R1C",'Mapa final'!$Q$11),"")</f>
        <v/>
      </c>
      <c r="AK16" s="36" t="str">
        <f ca="1">IF(AND('Mapa final'!$AA$12="Alta",'Mapa final'!$AC$12="Catastrófico"),CONCATENATE("R1C",'Mapa final'!$Q$12),"")</f>
        <v/>
      </c>
      <c r="AL16" s="36" t="str">
        <f ca="1">IF(AND('Mapa final'!$AA$13="Alta",'Mapa final'!$AC$13="Catastrófico"),CONCATENATE("R1C",'Mapa final'!$Q$13),"")</f>
        <v/>
      </c>
      <c r="AM16" s="37" t="str">
        <f>IF(AND('Mapa final'!$AA$14="Alta",'Mapa final'!$AC$14="Catastrófico"),CONCATENATE("R1C",'Mapa final'!$Q$14),"")</f>
        <v/>
      </c>
      <c r="AN16" s="70"/>
      <c r="AO16" s="354" t="s">
        <v>76</v>
      </c>
      <c r="AP16" s="355"/>
      <c r="AQ16" s="355"/>
      <c r="AR16" s="355"/>
      <c r="AS16" s="355"/>
      <c r="AT16" s="356"/>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306"/>
      <c r="C17" s="306"/>
      <c r="D17" s="307"/>
      <c r="E17" s="363"/>
      <c r="F17" s="364"/>
      <c r="G17" s="364"/>
      <c r="H17" s="364"/>
      <c r="I17" s="364"/>
      <c r="J17" s="54" t="e">
        <f>IF(AND('Mapa final'!#REF!="Alta",'Mapa final'!#REF!="Leve"),CONCATENATE("R2C",'Mapa final'!#REF!),"")</f>
        <v>#REF!</v>
      </c>
      <c r="K17" s="55" t="e">
        <f>IF(AND('Mapa final'!#REF!="Alta",'Mapa final'!#REF!="Leve"),CONCATENATE("R2C",'Mapa final'!#REF!),"")</f>
        <v>#REF!</v>
      </c>
      <c r="L17" s="55" t="e">
        <f>IF(AND('Mapa final'!#REF!="Alta",'Mapa final'!#REF!="Leve"),CONCATENATE("R2C",'Mapa final'!#REF!),"")</f>
        <v>#REF!</v>
      </c>
      <c r="M17" s="55" t="e">
        <f>IF(AND('Mapa final'!#REF!="Alta",'Mapa final'!#REF!="Leve"),CONCATENATE("R2C",'Mapa final'!#REF!),"")</f>
        <v>#REF!</v>
      </c>
      <c r="N17" s="55" t="e">
        <f>IF(AND('Mapa final'!#REF!="Alta",'Mapa final'!#REF!="Leve"),CONCATENATE("R2C",'Mapa final'!#REF!),"")</f>
        <v>#REF!</v>
      </c>
      <c r="O17" s="56" t="e">
        <f>IF(AND('Mapa final'!#REF!="Alta",'Mapa final'!#REF!="Leve"),CONCATENATE("R2C",'Mapa final'!#REF!),"")</f>
        <v>#REF!</v>
      </c>
      <c r="P17" s="54" t="e">
        <f>IF(AND('Mapa final'!#REF!="Alta",'Mapa final'!#REF!="Menor"),CONCATENATE("R2C",'Mapa final'!#REF!),"")</f>
        <v>#REF!</v>
      </c>
      <c r="Q17" s="55" t="e">
        <f>IF(AND('Mapa final'!#REF!="Alta",'Mapa final'!#REF!="Menor"),CONCATENATE("R2C",'Mapa final'!#REF!),"")</f>
        <v>#REF!</v>
      </c>
      <c r="R17" s="55" t="e">
        <f>IF(AND('Mapa final'!#REF!="Alta",'Mapa final'!#REF!="Menor"),CONCATENATE("R2C",'Mapa final'!#REF!),"")</f>
        <v>#REF!</v>
      </c>
      <c r="S17" s="55" t="e">
        <f>IF(AND('Mapa final'!#REF!="Alta",'Mapa final'!#REF!="Menor"),CONCATENATE("R2C",'Mapa final'!#REF!),"")</f>
        <v>#REF!</v>
      </c>
      <c r="T17" s="55" t="e">
        <f>IF(AND('Mapa final'!#REF!="Alta",'Mapa final'!#REF!="Menor"),CONCATENATE("R2C",'Mapa final'!#REF!),"")</f>
        <v>#REF!</v>
      </c>
      <c r="U17" s="56" t="e">
        <f>IF(AND('Mapa final'!#REF!="Alta",'Mapa final'!#REF!="Menor"),CONCATENATE("R2C",'Mapa final'!#REF!),"")</f>
        <v>#REF!</v>
      </c>
      <c r="V17" s="38" t="e">
        <f>IF(AND('Mapa final'!#REF!="Alta",'Mapa final'!#REF!="Moderado"),CONCATENATE("R2C",'Mapa final'!#REF!),"")</f>
        <v>#REF!</v>
      </c>
      <c r="W17" s="39" t="e">
        <f>IF(AND('Mapa final'!#REF!="Alta",'Mapa final'!#REF!="Moderado"),CONCATENATE("R2C",'Mapa final'!#REF!),"")</f>
        <v>#REF!</v>
      </c>
      <c r="X17" s="39" t="e">
        <f>IF(AND('Mapa final'!#REF!="Alta",'Mapa final'!#REF!="Moderado"),CONCATENATE("R2C",'Mapa final'!#REF!),"")</f>
        <v>#REF!</v>
      </c>
      <c r="Y17" s="39" t="e">
        <f>IF(AND('Mapa final'!#REF!="Alta",'Mapa final'!#REF!="Moderado"),CONCATENATE("R2C",'Mapa final'!#REF!),"")</f>
        <v>#REF!</v>
      </c>
      <c r="Z17" s="39" t="e">
        <f>IF(AND('Mapa final'!#REF!="Alta",'Mapa final'!#REF!="Moderado"),CONCATENATE("R2C",'Mapa final'!#REF!),"")</f>
        <v>#REF!</v>
      </c>
      <c r="AA17" s="40" t="e">
        <f>IF(AND('Mapa final'!#REF!="Alta",'Mapa final'!#REF!="Moderado"),CONCATENATE("R2C",'Mapa final'!#REF!),"")</f>
        <v>#REF!</v>
      </c>
      <c r="AB17" s="38" t="e">
        <f>IF(AND('Mapa final'!#REF!="Alta",'Mapa final'!#REF!="Mayor"),CONCATENATE("R2C",'Mapa final'!#REF!),"")</f>
        <v>#REF!</v>
      </c>
      <c r="AC17" s="39" t="e">
        <f>IF(AND('Mapa final'!#REF!="Alta",'Mapa final'!#REF!="Mayor"),CONCATENATE("R2C",'Mapa final'!#REF!),"")</f>
        <v>#REF!</v>
      </c>
      <c r="AD17" s="39" t="e">
        <f>IF(AND('Mapa final'!#REF!="Alta",'Mapa final'!#REF!="Mayor"),CONCATENATE("R2C",'Mapa final'!#REF!),"")</f>
        <v>#REF!</v>
      </c>
      <c r="AE17" s="39" t="e">
        <f>IF(AND('Mapa final'!#REF!="Alta",'Mapa final'!#REF!="Mayor"),CONCATENATE("R2C",'Mapa final'!#REF!),"")</f>
        <v>#REF!</v>
      </c>
      <c r="AF17" s="39" t="e">
        <f>IF(AND('Mapa final'!#REF!="Alta",'Mapa final'!#REF!="Mayor"),CONCATENATE("R2C",'Mapa final'!#REF!),"")</f>
        <v>#REF!</v>
      </c>
      <c r="AG17" s="40" t="e">
        <f>IF(AND('Mapa final'!#REF!="Alta",'Mapa final'!#REF!="Mayor"),CONCATENATE("R2C",'Mapa final'!#REF!),"")</f>
        <v>#REF!</v>
      </c>
      <c r="AH17" s="41" t="e">
        <f>IF(AND('Mapa final'!#REF!="Alta",'Mapa final'!#REF!="Catastrófico"),CONCATENATE("R2C",'Mapa final'!#REF!),"")</f>
        <v>#REF!</v>
      </c>
      <c r="AI17" s="42" t="e">
        <f>IF(AND('Mapa final'!#REF!="Alta",'Mapa final'!#REF!="Catastrófico"),CONCATENATE("R2C",'Mapa final'!#REF!),"")</f>
        <v>#REF!</v>
      </c>
      <c r="AJ17" s="42" t="e">
        <f>IF(AND('Mapa final'!#REF!="Alta",'Mapa final'!#REF!="Catastrófico"),CONCATENATE("R2C",'Mapa final'!#REF!),"")</f>
        <v>#REF!</v>
      </c>
      <c r="AK17" s="42" t="e">
        <f>IF(AND('Mapa final'!#REF!="Alta",'Mapa final'!#REF!="Catastrófico"),CONCATENATE("R2C",'Mapa final'!#REF!),"")</f>
        <v>#REF!</v>
      </c>
      <c r="AL17" s="42" t="e">
        <f>IF(AND('Mapa final'!#REF!="Alta",'Mapa final'!#REF!="Catastrófico"),CONCATENATE("R2C",'Mapa final'!#REF!),"")</f>
        <v>#REF!</v>
      </c>
      <c r="AM17" s="43" t="e">
        <f>IF(AND('Mapa final'!#REF!="Alta",'Mapa final'!#REF!="Catastrófico"),CONCATENATE("R2C",'Mapa final'!#REF!),"")</f>
        <v>#REF!</v>
      </c>
      <c r="AN17" s="70"/>
      <c r="AO17" s="357"/>
      <c r="AP17" s="358"/>
      <c r="AQ17" s="358"/>
      <c r="AR17" s="358"/>
      <c r="AS17" s="358"/>
      <c r="AT17" s="359"/>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306"/>
      <c r="C18" s="306"/>
      <c r="D18" s="307"/>
      <c r="E18" s="347"/>
      <c r="F18" s="348"/>
      <c r="G18" s="348"/>
      <c r="H18" s="348"/>
      <c r="I18" s="364"/>
      <c r="J18" s="54" t="e">
        <f>IF(AND('Mapa final'!#REF!="Alta",'Mapa final'!#REF!="Leve"),CONCATENATE("R3C",'Mapa final'!#REF!),"")</f>
        <v>#REF!</v>
      </c>
      <c r="K18" s="55" t="e">
        <f>IF(AND('Mapa final'!#REF!="Alta",'Mapa final'!#REF!="Leve"),CONCATENATE("R3C",'Mapa final'!#REF!),"")</f>
        <v>#REF!</v>
      </c>
      <c r="L18" s="55" t="e">
        <f>IF(AND('Mapa final'!#REF!="Alta",'Mapa final'!#REF!="Leve"),CONCATENATE("R3C",'Mapa final'!#REF!),"")</f>
        <v>#REF!</v>
      </c>
      <c r="M18" s="55" t="e">
        <f>IF(AND('Mapa final'!#REF!="Alta",'Mapa final'!#REF!="Leve"),CONCATENATE("R3C",'Mapa final'!#REF!),"")</f>
        <v>#REF!</v>
      </c>
      <c r="N18" s="55" t="e">
        <f>IF(AND('Mapa final'!#REF!="Alta",'Mapa final'!#REF!="Leve"),CONCATENATE("R3C",'Mapa final'!#REF!),"")</f>
        <v>#REF!</v>
      </c>
      <c r="O18" s="56" t="e">
        <f>IF(AND('Mapa final'!#REF!="Alta",'Mapa final'!#REF!="Leve"),CONCATENATE("R3C",'Mapa final'!#REF!),"")</f>
        <v>#REF!</v>
      </c>
      <c r="P18" s="54" t="e">
        <f>IF(AND('Mapa final'!#REF!="Alta",'Mapa final'!#REF!="Menor"),CONCATENATE("R3C",'Mapa final'!#REF!),"")</f>
        <v>#REF!</v>
      </c>
      <c r="Q18" s="55" t="e">
        <f>IF(AND('Mapa final'!#REF!="Alta",'Mapa final'!#REF!="Menor"),CONCATENATE("R3C",'Mapa final'!#REF!),"")</f>
        <v>#REF!</v>
      </c>
      <c r="R18" s="55" t="e">
        <f>IF(AND('Mapa final'!#REF!="Alta",'Mapa final'!#REF!="Menor"),CONCATENATE("R3C",'Mapa final'!#REF!),"")</f>
        <v>#REF!</v>
      </c>
      <c r="S18" s="55" t="e">
        <f>IF(AND('Mapa final'!#REF!="Alta",'Mapa final'!#REF!="Menor"),CONCATENATE("R3C",'Mapa final'!#REF!),"")</f>
        <v>#REF!</v>
      </c>
      <c r="T18" s="55" t="e">
        <f>IF(AND('Mapa final'!#REF!="Alta",'Mapa final'!#REF!="Menor"),CONCATENATE("R3C",'Mapa final'!#REF!),"")</f>
        <v>#REF!</v>
      </c>
      <c r="U18" s="56" t="e">
        <f>IF(AND('Mapa final'!#REF!="Alta",'Mapa final'!#REF!="Menor"),CONCATENATE("R3C",'Mapa final'!#REF!),"")</f>
        <v>#REF!</v>
      </c>
      <c r="V18" s="38" t="e">
        <f>IF(AND('Mapa final'!#REF!="Alta",'Mapa final'!#REF!="Moderado"),CONCATENATE("R3C",'Mapa final'!#REF!),"")</f>
        <v>#REF!</v>
      </c>
      <c r="W18" s="39" t="e">
        <f>IF(AND('Mapa final'!#REF!="Alta",'Mapa final'!#REF!="Moderado"),CONCATENATE("R3C",'Mapa final'!#REF!),"")</f>
        <v>#REF!</v>
      </c>
      <c r="X18" s="39" t="e">
        <f>IF(AND('Mapa final'!#REF!="Alta",'Mapa final'!#REF!="Moderado"),CONCATENATE("R3C",'Mapa final'!#REF!),"")</f>
        <v>#REF!</v>
      </c>
      <c r="Y18" s="39" t="e">
        <f>IF(AND('Mapa final'!#REF!="Alta",'Mapa final'!#REF!="Moderado"),CONCATENATE("R3C",'Mapa final'!#REF!),"")</f>
        <v>#REF!</v>
      </c>
      <c r="Z18" s="39" t="e">
        <f>IF(AND('Mapa final'!#REF!="Alta",'Mapa final'!#REF!="Moderado"),CONCATENATE("R3C",'Mapa final'!#REF!),"")</f>
        <v>#REF!</v>
      </c>
      <c r="AA18" s="40" t="e">
        <f>IF(AND('Mapa final'!#REF!="Alta",'Mapa final'!#REF!="Moderado"),CONCATENATE("R3C",'Mapa final'!#REF!),"")</f>
        <v>#REF!</v>
      </c>
      <c r="AB18" s="38" t="e">
        <f>IF(AND('Mapa final'!#REF!="Alta",'Mapa final'!#REF!="Mayor"),CONCATENATE("R3C",'Mapa final'!#REF!),"")</f>
        <v>#REF!</v>
      </c>
      <c r="AC18" s="39" t="e">
        <f>IF(AND('Mapa final'!#REF!="Alta",'Mapa final'!#REF!="Mayor"),CONCATENATE("R3C",'Mapa final'!#REF!),"")</f>
        <v>#REF!</v>
      </c>
      <c r="AD18" s="39" t="e">
        <f>IF(AND('Mapa final'!#REF!="Alta",'Mapa final'!#REF!="Mayor"),CONCATENATE("R3C",'Mapa final'!#REF!),"")</f>
        <v>#REF!</v>
      </c>
      <c r="AE18" s="39" t="e">
        <f>IF(AND('Mapa final'!#REF!="Alta",'Mapa final'!#REF!="Mayor"),CONCATENATE("R3C",'Mapa final'!#REF!),"")</f>
        <v>#REF!</v>
      </c>
      <c r="AF18" s="39" t="e">
        <f>IF(AND('Mapa final'!#REF!="Alta",'Mapa final'!#REF!="Mayor"),CONCATENATE("R3C",'Mapa final'!#REF!),"")</f>
        <v>#REF!</v>
      </c>
      <c r="AG18" s="40" t="e">
        <f>IF(AND('Mapa final'!#REF!="Alta",'Mapa final'!#REF!="Mayor"),CONCATENATE("R3C",'Mapa final'!#REF!),"")</f>
        <v>#REF!</v>
      </c>
      <c r="AH18" s="41" t="e">
        <f>IF(AND('Mapa final'!#REF!="Alta",'Mapa final'!#REF!="Catastrófico"),CONCATENATE("R3C",'Mapa final'!#REF!),"")</f>
        <v>#REF!</v>
      </c>
      <c r="AI18" s="42" t="e">
        <f>IF(AND('Mapa final'!#REF!="Alta",'Mapa final'!#REF!="Catastrófico"),CONCATENATE("R3C",'Mapa final'!#REF!),"")</f>
        <v>#REF!</v>
      </c>
      <c r="AJ18" s="42" t="e">
        <f>IF(AND('Mapa final'!#REF!="Alta",'Mapa final'!#REF!="Catastrófico"),CONCATENATE("R3C",'Mapa final'!#REF!),"")</f>
        <v>#REF!</v>
      </c>
      <c r="AK18" s="42" t="e">
        <f>IF(AND('Mapa final'!#REF!="Alta",'Mapa final'!#REF!="Catastrófico"),CONCATENATE("R3C",'Mapa final'!#REF!),"")</f>
        <v>#REF!</v>
      </c>
      <c r="AL18" s="42" t="e">
        <f>IF(AND('Mapa final'!#REF!="Alta",'Mapa final'!#REF!="Catastrófico"),CONCATENATE("R3C",'Mapa final'!#REF!),"")</f>
        <v>#REF!</v>
      </c>
      <c r="AM18" s="43" t="e">
        <f>IF(AND('Mapa final'!#REF!="Alta",'Mapa final'!#REF!="Catastrófico"),CONCATENATE("R3C",'Mapa final'!#REF!),"")</f>
        <v>#REF!</v>
      </c>
      <c r="AN18" s="70"/>
      <c r="AO18" s="357"/>
      <c r="AP18" s="358"/>
      <c r="AQ18" s="358"/>
      <c r="AR18" s="358"/>
      <c r="AS18" s="358"/>
      <c r="AT18" s="359"/>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306"/>
      <c r="C19" s="306"/>
      <c r="D19" s="307"/>
      <c r="E19" s="347"/>
      <c r="F19" s="348"/>
      <c r="G19" s="348"/>
      <c r="H19" s="348"/>
      <c r="I19" s="364"/>
      <c r="J19" s="54" t="e">
        <f>IF(AND('Mapa final'!#REF!="Alta",'Mapa final'!#REF!="Leve"),CONCATENATE("R4C",'Mapa final'!#REF!),"")</f>
        <v>#REF!</v>
      </c>
      <c r="K19" s="55" t="e">
        <f>IF(AND('Mapa final'!#REF!="Alta",'Mapa final'!#REF!="Leve"),CONCATENATE("R4C",'Mapa final'!#REF!),"")</f>
        <v>#REF!</v>
      </c>
      <c r="L19" s="55" t="e">
        <f>IF(AND('Mapa final'!#REF!="Alta",'Mapa final'!#REF!="Leve"),CONCATENATE("R4C",'Mapa final'!#REF!),"")</f>
        <v>#REF!</v>
      </c>
      <c r="M19" s="55" t="e">
        <f>IF(AND('Mapa final'!#REF!="Alta",'Mapa final'!#REF!="Leve"),CONCATENATE("R4C",'Mapa final'!#REF!),"")</f>
        <v>#REF!</v>
      </c>
      <c r="N19" s="55" t="e">
        <f>IF(AND('Mapa final'!#REF!="Alta",'Mapa final'!#REF!="Leve"),CONCATENATE("R4C",'Mapa final'!#REF!),"")</f>
        <v>#REF!</v>
      </c>
      <c r="O19" s="56" t="e">
        <f>IF(AND('Mapa final'!#REF!="Alta",'Mapa final'!#REF!="Leve"),CONCATENATE("R4C",'Mapa final'!#REF!),"")</f>
        <v>#REF!</v>
      </c>
      <c r="P19" s="54" t="e">
        <f>IF(AND('Mapa final'!#REF!="Alta",'Mapa final'!#REF!="Menor"),CONCATENATE("R4C",'Mapa final'!#REF!),"")</f>
        <v>#REF!</v>
      </c>
      <c r="Q19" s="55" t="e">
        <f>IF(AND('Mapa final'!#REF!="Alta",'Mapa final'!#REF!="Menor"),CONCATENATE("R4C",'Mapa final'!#REF!),"")</f>
        <v>#REF!</v>
      </c>
      <c r="R19" s="55" t="e">
        <f>IF(AND('Mapa final'!#REF!="Alta",'Mapa final'!#REF!="Menor"),CONCATENATE("R4C",'Mapa final'!#REF!),"")</f>
        <v>#REF!</v>
      </c>
      <c r="S19" s="55" t="e">
        <f>IF(AND('Mapa final'!#REF!="Alta",'Mapa final'!#REF!="Menor"),CONCATENATE("R4C",'Mapa final'!#REF!),"")</f>
        <v>#REF!</v>
      </c>
      <c r="T19" s="55" t="e">
        <f>IF(AND('Mapa final'!#REF!="Alta",'Mapa final'!#REF!="Menor"),CONCATENATE("R4C",'Mapa final'!#REF!),"")</f>
        <v>#REF!</v>
      </c>
      <c r="U19" s="56" t="e">
        <f>IF(AND('Mapa final'!#REF!="Alta",'Mapa final'!#REF!="Menor"),CONCATENATE("R4C",'Mapa final'!#REF!),"")</f>
        <v>#REF!</v>
      </c>
      <c r="V19" s="38" t="e">
        <f>IF(AND('Mapa final'!#REF!="Alta",'Mapa final'!#REF!="Moderado"),CONCATENATE("R4C",'Mapa final'!#REF!),"")</f>
        <v>#REF!</v>
      </c>
      <c r="W19" s="39" t="e">
        <f>IF(AND('Mapa final'!#REF!="Alta",'Mapa final'!#REF!="Moderado"),CONCATENATE("R4C",'Mapa final'!#REF!),"")</f>
        <v>#REF!</v>
      </c>
      <c r="X19" s="44" t="e">
        <f>IF(AND('Mapa final'!#REF!="Alta",'Mapa final'!#REF!="Moderado"),CONCATENATE("R4C",'Mapa final'!#REF!),"")</f>
        <v>#REF!</v>
      </c>
      <c r="Y19" s="44" t="e">
        <f>IF(AND('Mapa final'!#REF!="Alta",'Mapa final'!#REF!="Moderado"),CONCATENATE("R4C",'Mapa final'!#REF!),"")</f>
        <v>#REF!</v>
      </c>
      <c r="Z19" s="44" t="e">
        <f>IF(AND('Mapa final'!#REF!="Alta",'Mapa final'!#REF!="Moderado"),CONCATENATE("R4C",'Mapa final'!#REF!),"")</f>
        <v>#REF!</v>
      </c>
      <c r="AA19" s="40" t="e">
        <f>IF(AND('Mapa final'!#REF!="Alta",'Mapa final'!#REF!="Moderado"),CONCATENATE("R4C",'Mapa final'!#REF!),"")</f>
        <v>#REF!</v>
      </c>
      <c r="AB19" s="38" t="e">
        <f>IF(AND('Mapa final'!#REF!="Alta",'Mapa final'!#REF!="Mayor"),CONCATENATE("R4C",'Mapa final'!#REF!),"")</f>
        <v>#REF!</v>
      </c>
      <c r="AC19" s="39" t="e">
        <f>IF(AND('Mapa final'!#REF!="Alta",'Mapa final'!#REF!="Mayor"),CONCATENATE("R4C",'Mapa final'!#REF!),"")</f>
        <v>#REF!</v>
      </c>
      <c r="AD19" s="44" t="e">
        <f>IF(AND('Mapa final'!#REF!="Alta",'Mapa final'!#REF!="Mayor"),CONCATENATE("R4C",'Mapa final'!#REF!),"")</f>
        <v>#REF!</v>
      </c>
      <c r="AE19" s="44" t="e">
        <f>IF(AND('Mapa final'!#REF!="Alta",'Mapa final'!#REF!="Mayor"),CONCATENATE("R4C",'Mapa final'!#REF!),"")</f>
        <v>#REF!</v>
      </c>
      <c r="AF19" s="44" t="e">
        <f>IF(AND('Mapa final'!#REF!="Alta",'Mapa final'!#REF!="Mayor"),CONCATENATE("R4C",'Mapa final'!#REF!),"")</f>
        <v>#REF!</v>
      </c>
      <c r="AG19" s="40" t="e">
        <f>IF(AND('Mapa final'!#REF!="Alta",'Mapa final'!#REF!="Mayor"),CONCATENATE("R4C",'Mapa final'!#REF!),"")</f>
        <v>#REF!</v>
      </c>
      <c r="AH19" s="41" t="e">
        <f>IF(AND('Mapa final'!#REF!="Alta",'Mapa final'!#REF!="Catastrófico"),CONCATENATE("R4C",'Mapa final'!#REF!),"")</f>
        <v>#REF!</v>
      </c>
      <c r="AI19" s="42" t="e">
        <f>IF(AND('Mapa final'!#REF!="Alta",'Mapa final'!#REF!="Catastrófico"),CONCATENATE("R4C",'Mapa final'!#REF!),"")</f>
        <v>#REF!</v>
      </c>
      <c r="AJ19" s="42" t="e">
        <f>IF(AND('Mapa final'!#REF!="Alta",'Mapa final'!#REF!="Catastrófico"),CONCATENATE("R4C",'Mapa final'!#REF!),"")</f>
        <v>#REF!</v>
      </c>
      <c r="AK19" s="42" t="e">
        <f>IF(AND('Mapa final'!#REF!="Alta",'Mapa final'!#REF!="Catastrófico"),CONCATENATE("R4C",'Mapa final'!#REF!),"")</f>
        <v>#REF!</v>
      </c>
      <c r="AL19" s="42" t="e">
        <f>IF(AND('Mapa final'!#REF!="Alta",'Mapa final'!#REF!="Catastrófico"),CONCATENATE("R4C",'Mapa final'!#REF!),"")</f>
        <v>#REF!</v>
      </c>
      <c r="AM19" s="43" t="e">
        <f>IF(AND('Mapa final'!#REF!="Alta",'Mapa final'!#REF!="Catastrófico"),CONCATENATE("R4C",'Mapa final'!#REF!),"")</f>
        <v>#REF!</v>
      </c>
      <c r="AN19" s="70"/>
      <c r="AO19" s="357"/>
      <c r="AP19" s="358"/>
      <c r="AQ19" s="358"/>
      <c r="AR19" s="358"/>
      <c r="AS19" s="358"/>
      <c r="AT19" s="359"/>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306"/>
      <c r="C20" s="306"/>
      <c r="D20" s="307"/>
      <c r="E20" s="347"/>
      <c r="F20" s="348"/>
      <c r="G20" s="348"/>
      <c r="H20" s="348"/>
      <c r="I20" s="364"/>
      <c r="J20" s="54" t="e">
        <f>IF(AND('Mapa final'!#REF!="Alta",'Mapa final'!#REF!="Leve"),CONCATENATE("R5C",'Mapa final'!#REF!),"")</f>
        <v>#REF!</v>
      </c>
      <c r="K20" s="55" t="e">
        <f>IF(AND('Mapa final'!#REF!="Alta",'Mapa final'!#REF!="Leve"),CONCATENATE("R5C",'Mapa final'!#REF!),"")</f>
        <v>#REF!</v>
      </c>
      <c r="L20" s="55" t="e">
        <f>IF(AND('Mapa final'!#REF!="Alta",'Mapa final'!#REF!="Leve"),CONCATENATE("R5C",'Mapa final'!#REF!),"")</f>
        <v>#REF!</v>
      </c>
      <c r="M20" s="55" t="e">
        <f>IF(AND('Mapa final'!#REF!="Alta",'Mapa final'!#REF!="Leve"),CONCATENATE("R5C",'Mapa final'!#REF!),"")</f>
        <v>#REF!</v>
      </c>
      <c r="N20" s="55" t="e">
        <f>IF(AND('Mapa final'!#REF!="Alta",'Mapa final'!#REF!="Leve"),CONCATENATE("R5C",'Mapa final'!#REF!),"")</f>
        <v>#REF!</v>
      </c>
      <c r="O20" s="56" t="e">
        <f>IF(AND('Mapa final'!#REF!="Alta",'Mapa final'!#REF!="Leve"),CONCATENATE("R5C",'Mapa final'!#REF!),"")</f>
        <v>#REF!</v>
      </c>
      <c r="P20" s="54" t="e">
        <f>IF(AND('Mapa final'!#REF!="Alta",'Mapa final'!#REF!="Menor"),CONCATENATE("R5C",'Mapa final'!#REF!),"")</f>
        <v>#REF!</v>
      </c>
      <c r="Q20" s="55" t="e">
        <f>IF(AND('Mapa final'!#REF!="Alta",'Mapa final'!#REF!="Menor"),CONCATENATE("R5C",'Mapa final'!#REF!),"")</f>
        <v>#REF!</v>
      </c>
      <c r="R20" s="55" t="e">
        <f>IF(AND('Mapa final'!#REF!="Alta",'Mapa final'!#REF!="Menor"),CONCATENATE("R5C",'Mapa final'!#REF!),"")</f>
        <v>#REF!</v>
      </c>
      <c r="S20" s="55" t="e">
        <f>IF(AND('Mapa final'!#REF!="Alta",'Mapa final'!#REF!="Menor"),CONCATENATE("R5C",'Mapa final'!#REF!),"")</f>
        <v>#REF!</v>
      </c>
      <c r="T20" s="55" t="e">
        <f>IF(AND('Mapa final'!#REF!="Alta",'Mapa final'!#REF!="Menor"),CONCATENATE("R5C",'Mapa final'!#REF!),"")</f>
        <v>#REF!</v>
      </c>
      <c r="U20" s="56" t="e">
        <f>IF(AND('Mapa final'!#REF!="Alta",'Mapa final'!#REF!="Menor"),CONCATENATE("R5C",'Mapa final'!#REF!),"")</f>
        <v>#REF!</v>
      </c>
      <c r="V20" s="38" t="e">
        <f>IF(AND('Mapa final'!#REF!="Alta",'Mapa final'!#REF!="Moderado"),CONCATENATE("R5C",'Mapa final'!#REF!),"")</f>
        <v>#REF!</v>
      </c>
      <c r="W20" s="39" t="e">
        <f>IF(AND('Mapa final'!#REF!="Alta",'Mapa final'!#REF!="Moderado"),CONCATENATE("R5C",'Mapa final'!#REF!),"")</f>
        <v>#REF!</v>
      </c>
      <c r="X20" s="44" t="e">
        <f>IF(AND('Mapa final'!#REF!="Alta",'Mapa final'!#REF!="Moderado"),CONCATENATE("R5C",'Mapa final'!#REF!),"")</f>
        <v>#REF!</v>
      </c>
      <c r="Y20" s="44" t="e">
        <f>IF(AND('Mapa final'!#REF!="Alta",'Mapa final'!#REF!="Moderado"),CONCATENATE("R5C",'Mapa final'!#REF!),"")</f>
        <v>#REF!</v>
      </c>
      <c r="Z20" s="44" t="e">
        <f>IF(AND('Mapa final'!#REF!="Alta",'Mapa final'!#REF!="Moderado"),CONCATENATE("R5C",'Mapa final'!#REF!),"")</f>
        <v>#REF!</v>
      </c>
      <c r="AA20" s="40" t="e">
        <f>IF(AND('Mapa final'!#REF!="Alta",'Mapa final'!#REF!="Moderado"),CONCATENATE("R5C",'Mapa final'!#REF!),"")</f>
        <v>#REF!</v>
      </c>
      <c r="AB20" s="38" t="e">
        <f>IF(AND('Mapa final'!#REF!="Alta",'Mapa final'!#REF!="Mayor"),CONCATENATE("R5C",'Mapa final'!#REF!),"")</f>
        <v>#REF!</v>
      </c>
      <c r="AC20" s="39" t="e">
        <f>IF(AND('Mapa final'!#REF!="Alta",'Mapa final'!#REF!="Mayor"),CONCATENATE("R5C",'Mapa final'!#REF!),"")</f>
        <v>#REF!</v>
      </c>
      <c r="AD20" s="44" t="e">
        <f>IF(AND('Mapa final'!#REF!="Alta",'Mapa final'!#REF!="Mayor"),CONCATENATE("R5C",'Mapa final'!#REF!),"")</f>
        <v>#REF!</v>
      </c>
      <c r="AE20" s="44" t="e">
        <f>IF(AND('Mapa final'!#REF!="Alta",'Mapa final'!#REF!="Mayor"),CONCATENATE("R5C",'Mapa final'!#REF!),"")</f>
        <v>#REF!</v>
      </c>
      <c r="AF20" s="44" t="e">
        <f>IF(AND('Mapa final'!#REF!="Alta",'Mapa final'!#REF!="Mayor"),CONCATENATE("R5C",'Mapa final'!#REF!),"")</f>
        <v>#REF!</v>
      </c>
      <c r="AG20" s="40" t="e">
        <f>IF(AND('Mapa final'!#REF!="Alta",'Mapa final'!#REF!="Mayor"),CONCATENATE("R5C",'Mapa final'!#REF!),"")</f>
        <v>#REF!</v>
      </c>
      <c r="AH20" s="41" t="e">
        <f>IF(AND('Mapa final'!#REF!="Alta",'Mapa final'!#REF!="Catastrófico"),CONCATENATE("R5C",'Mapa final'!#REF!),"")</f>
        <v>#REF!</v>
      </c>
      <c r="AI20" s="42" t="e">
        <f>IF(AND('Mapa final'!#REF!="Alta",'Mapa final'!#REF!="Catastrófico"),CONCATENATE("R5C",'Mapa final'!#REF!),"")</f>
        <v>#REF!</v>
      </c>
      <c r="AJ20" s="42" t="e">
        <f>IF(AND('Mapa final'!#REF!="Alta",'Mapa final'!#REF!="Catastrófico"),CONCATENATE("R5C",'Mapa final'!#REF!),"")</f>
        <v>#REF!</v>
      </c>
      <c r="AK20" s="42" t="e">
        <f>IF(AND('Mapa final'!#REF!="Alta",'Mapa final'!#REF!="Catastrófico"),CONCATENATE("R5C",'Mapa final'!#REF!),"")</f>
        <v>#REF!</v>
      </c>
      <c r="AL20" s="42" t="e">
        <f>IF(AND('Mapa final'!#REF!="Alta",'Mapa final'!#REF!="Catastrófico"),CONCATENATE("R5C",'Mapa final'!#REF!),"")</f>
        <v>#REF!</v>
      </c>
      <c r="AM20" s="43" t="e">
        <f>IF(AND('Mapa final'!#REF!="Alta",'Mapa final'!#REF!="Catastrófico"),CONCATENATE("R5C",'Mapa final'!#REF!),"")</f>
        <v>#REF!</v>
      </c>
      <c r="AN20" s="70"/>
      <c r="AO20" s="357"/>
      <c r="AP20" s="358"/>
      <c r="AQ20" s="358"/>
      <c r="AR20" s="358"/>
      <c r="AS20" s="358"/>
      <c r="AT20" s="359"/>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306"/>
      <c r="C21" s="306"/>
      <c r="D21" s="307"/>
      <c r="E21" s="347"/>
      <c r="F21" s="348"/>
      <c r="G21" s="348"/>
      <c r="H21" s="348"/>
      <c r="I21" s="364"/>
      <c r="J21" s="54" t="e">
        <f>IF(AND('Mapa final'!#REF!="Alta",'Mapa final'!#REF!="Leve"),CONCATENATE("R6C",'Mapa final'!#REF!),"")</f>
        <v>#REF!</v>
      </c>
      <c r="K21" s="55" t="e">
        <f>IF(AND('Mapa final'!#REF!="Alta",'Mapa final'!#REF!="Leve"),CONCATENATE("R6C",'Mapa final'!#REF!),"")</f>
        <v>#REF!</v>
      </c>
      <c r="L21" s="55" t="e">
        <f>IF(AND('Mapa final'!#REF!="Alta",'Mapa final'!#REF!="Leve"),CONCATENATE("R6C",'Mapa final'!#REF!),"")</f>
        <v>#REF!</v>
      </c>
      <c r="M21" s="55" t="e">
        <f>IF(AND('Mapa final'!#REF!="Alta",'Mapa final'!#REF!="Leve"),CONCATENATE("R6C",'Mapa final'!#REF!),"")</f>
        <v>#REF!</v>
      </c>
      <c r="N21" s="55" t="e">
        <f>IF(AND('Mapa final'!#REF!="Alta",'Mapa final'!#REF!="Leve"),CONCATENATE("R6C",'Mapa final'!#REF!),"")</f>
        <v>#REF!</v>
      </c>
      <c r="O21" s="56" t="e">
        <f>IF(AND('Mapa final'!#REF!="Alta",'Mapa final'!#REF!="Leve"),CONCATENATE("R6C",'Mapa final'!#REF!),"")</f>
        <v>#REF!</v>
      </c>
      <c r="P21" s="54" t="e">
        <f>IF(AND('Mapa final'!#REF!="Alta",'Mapa final'!#REF!="Menor"),CONCATENATE("R6C",'Mapa final'!#REF!),"")</f>
        <v>#REF!</v>
      </c>
      <c r="Q21" s="55" t="e">
        <f>IF(AND('Mapa final'!#REF!="Alta",'Mapa final'!#REF!="Menor"),CONCATENATE("R6C",'Mapa final'!#REF!),"")</f>
        <v>#REF!</v>
      </c>
      <c r="R21" s="55" t="e">
        <f>IF(AND('Mapa final'!#REF!="Alta",'Mapa final'!#REF!="Menor"),CONCATENATE("R6C",'Mapa final'!#REF!),"")</f>
        <v>#REF!</v>
      </c>
      <c r="S21" s="55" t="e">
        <f>IF(AND('Mapa final'!#REF!="Alta",'Mapa final'!#REF!="Menor"),CONCATENATE("R6C",'Mapa final'!#REF!),"")</f>
        <v>#REF!</v>
      </c>
      <c r="T21" s="55" t="e">
        <f>IF(AND('Mapa final'!#REF!="Alta",'Mapa final'!#REF!="Menor"),CONCATENATE("R6C",'Mapa final'!#REF!),"")</f>
        <v>#REF!</v>
      </c>
      <c r="U21" s="56" t="e">
        <f>IF(AND('Mapa final'!#REF!="Alta",'Mapa final'!#REF!="Menor"),CONCATENATE("R6C",'Mapa final'!#REF!),"")</f>
        <v>#REF!</v>
      </c>
      <c r="V21" s="38" t="e">
        <f>IF(AND('Mapa final'!#REF!="Alta",'Mapa final'!#REF!="Moderado"),CONCATENATE("R6C",'Mapa final'!#REF!),"")</f>
        <v>#REF!</v>
      </c>
      <c r="W21" s="39" t="e">
        <f>IF(AND('Mapa final'!#REF!="Alta",'Mapa final'!#REF!="Moderado"),CONCATENATE("R6C",'Mapa final'!#REF!),"")</f>
        <v>#REF!</v>
      </c>
      <c r="X21" s="44" t="e">
        <f>IF(AND('Mapa final'!#REF!="Alta",'Mapa final'!#REF!="Moderado"),CONCATENATE("R6C",'Mapa final'!#REF!),"")</f>
        <v>#REF!</v>
      </c>
      <c r="Y21" s="44" t="e">
        <f>IF(AND('Mapa final'!#REF!="Alta",'Mapa final'!#REF!="Moderado"),CONCATENATE("R6C",'Mapa final'!#REF!),"")</f>
        <v>#REF!</v>
      </c>
      <c r="Z21" s="44" t="e">
        <f>IF(AND('Mapa final'!#REF!="Alta",'Mapa final'!#REF!="Moderado"),CONCATENATE("R6C",'Mapa final'!#REF!),"")</f>
        <v>#REF!</v>
      </c>
      <c r="AA21" s="40" t="e">
        <f>IF(AND('Mapa final'!#REF!="Alta",'Mapa final'!#REF!="Moderado"),CONCATENATE("R6C",'Mapa final'!#REF!),"")</f>
        <v>#REF!</v>
      </c>
      <c r="AB21" s="38" t="e">
        <f>IF(AND('Mapa final'!#REF!="Alta",'Mapa final'!#REF!="Mayor"),CONCATENATE("R6C",'Mapa final'!#REF!),"")</f>
        <v>#REF!</v>
      </c>
      <c r="AC21" s="39" t="e">
        <f>IF(AND('Mapa final'!#REF!="Alta",'Mapa final'!#REF!="Mayor"),CONCATENATE("R6C",'Mapa final'!#REF!),"")</f>
        <v>#REF!</v>
      </c>
      <c r="AD21" s="44" t="e">
        <f>IF(AND('Mapa final'!#REF!="Alta",'Mapa final'!#REF!="Mayor"),CONCATENATE("R6C",'Mapa final'!#REF!),"")</f>
        <v>#REF!</v>
      </c>
      <c r="AE21" s="44" t="e">
        <f>IF(AND('Mapa final'!#REF!="Alta",'Mapa final'!#REF!="Mayor"),CONCATENATE("R6C",'Mapa final'!#REF!),"")</f>
        <v>#REF!</v>
      </c>
      <c r="AF21" s="44" t="e">
        <f>IF(AND('Mapa final'!#REF!="Alta",'Mapa final'!#REF!="Mayor"),CONCATENATE("R6C",'Mapa final'!#REF!),"")</f>
        <v>#REF!</v>
      </c>
      <c r="AG21" s="40" t="e">
        <f>IF(AND('Mapa final'!#REF!="Alta",'Mapa final'!#REF!="Mayor"),CONCATENATE("R6C",'Mapa final'!#REF!),"")</f>
        <v>#REF!</v>
      </c>
      <c r="AH21" s="41" t="e">
        <f>IF(AND('Mapa final'!#REF!="Alta",'Mapa final'!#REF!="Catastrófico"),CONCATENATE("R6C",'Mapa final'!#REF!),"")</f>
        <v>#REF!</v>
      </c>
      <c r="AI21" s="42" t="e">
        <f>IF(AND('Mapa final'!#REF!="Alta",'Mapa final'!#REF!="Catastrófico"),CONCATENATE("R6C",'Mapa final'!#REF!),"")</f>
        <v>#REF!</v>
      </c>
      <c r="AJ21" s="42" t="e">
        <f>IF(AND('Mapa final'!#REF!="Alta",'Mapa final'!#REF!="Catastrófico"),CONCATENATE("R6C",'Mapa final'!#REF!),"")</f>
        <v>#REF!</v>
      </c>
      <c r="AK21" s="42" t="e">
        <f>IF(AND('Mapa final'!#REF!="Alta",'Mapa final'!#REF!="Catastrófico"),CONCATENATE("R6C",'Mapa final'!#REF!),"")</f>
        <v>#REF!</v>
      </c>
      <c r="AL21" s="42" t="e">
        <f>IF(AND('Mapa final'!#REF!="Alta",'Mapa final'!#REF!="Catastrófico"),CONCATENATE("R6C",'Mapa final'!#REF!),"")</f>
        <v>#REF!</v>
      </c>
      <c r="AM21" s="43" t="e">
        <f>IF(AND('Mapa final'!#REF!="Alta",'Mapa final'!#REF!="Catastrófico"),CONCATENATE("R6C",'Mapa final'!#REF!),"")</f>
        <v>#REF!</v>
      </c>
      <c r="AN21" s="70"/>
      <c r="AO21" s="357"/>
      <c r="AP21" s="358"/>
      <c r="AQ21" s="358"/>
      <c r="AR21" s="358"/>
      <c r="AS21" s="358"/>
      <c r="AT21" s="359"/>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306"/>
      <c r="C22" s="306"/>
      <c r="D22" s="307"/>
      <c r="E22" s="347"/>
      <c r="F22" s="348"/>
      <c r="G22" s="348"/>
      <c r="H22" s="348"/>
      <c r="I22" s="364"/>
      <c r="J22" s="54" t="e">
        <f>IF(AND('Mapa final'!#REF!="Alta",'Mapa final'!#REF!="Leve"),CONCATENATE("R7C",'Mapa final'!#REF!),"")</f>
        <v>#REF!</v>
      </c>
      <c r="K22" s="55" t="e">
        <f>IF(AND('Mapa final'!#REF!="Alta",'Mapa final'!#REF!="Leve"),CONCATENATE("R7C",'Mapa final'!#REF!),"")</f>
        <v>#REF!</v>
      </c>
      <c r="L22" s="55" t="e">
        <f>IF(AND('Mapa final'!#REF!="Alta",'Mapa final'!#REF!="Leve"),CONCATENATE("R7C",'Mapa final'!#REF!),"")</f>
        <v>#REF!</v>
      </c>
      <c r="M22" s="55" t="e">
        <f>IF(AND('Mapa final'!#REF!="Alta",'Mapa final'!#REF!="Leve"),CONCATENATE("R7C",'Mapa final'!#REF!),"")</f>
        <v>#REF!</v>
      </c>
      <c r="N22" s="55" t="e">
        <f>IF(AND('Mapa final'!#REF!="Alta",'Mapa final'!#REF!="Leve"),CONCATENATE("R7C",'Mapa final'!#REF!),"")</f>
        <v>#REF!</v>
      </c>
      <c r="O22" s="56" t="e">
        <f>IF(AND('Mapa final'!#REF!="Alta",'Mapa final'!#REF!="Leve"),CONCATENATE("R7C",'Mapa final'!#REF!),"")</f>
        <v>#REF!</v>
      </c>
      <c r="P22" s="54" t="e">
        <f>IF(AND('Mapa final'!#REF!="Alta",'Mapa final'!#REF!="Menor"),CONCATENATE("R7C",'Mapa final'!#REF!),"")</f>
        <v>#REF!</v>
      </c>
      <c r="Q22" s="55" t="e">
        <f>IF(AND('Mapa final'!#REF!="Alta",'Mapa final'!#REF!="Menor"),CONCATENATE("R7C",'Mapa final'!#REF!),"")</f>
        <v>#REF!</v>
      </c>
      <c r="R22" s="55" t="e">
        <f>IF(AND('Mapa final'!#REF!="Alta",'Mapa final'!#REF!="Menor"),CONCATENATE("R7C",'Mapa final'!#REF!),"")</f>
        <v>#REF!</v>
      </c>
      <c r="S22" s="55" t="e">
        <f>IF(AND('Mapa final'!#REF!="Alta",'Mapa final'!#REF!="Menor"),CONCATENATE("R7C",'Mapa final'!#REF!),"")</f>
        <v>#REF!</v>
      </c>
      <c r="T22" s="55" t="e">
        <f>IF(AND('Mapa final'!#REF!="Alta",'Mapa final'!#REF!="Menor"),CONCATENATE("R7C",'Mapa final'!#REF!),"")</f>
        <v>#REF!</v>
      </c>
      <c r="U22" s="56" t="e">
        <f>IF(AND('Mapa final'!#REF!="Alta",'Mapa final'!#REF!="Menor"),CONCATENATE("R7C",'Mapa final'!#REF!),"")</f>
        <v>#REF!</v>
      </c>
      <c r="V22" s="38" t="e">
        <f>IF(AND('Mapa final'!#REF!="Alta",'Mapa final'!#REF!="Moderado"),CONCATENATE("R7C",'Mapa final'!#REF!),"")</f>
        <v>#REF!</v>
      </c>
      <c r="W22" s="39" t="e">
        <f>IF(AND('Mapa final'!#REF!="Alta",'Mapa final'!#REF!="Moderado"),CONCATENATE("R7C",'Mapa final'!#REF!),"")</f>
        <v>#REF!</v>
      </c>
      <c r="X22" s="44" t="e">
        <f>IF(AND('Mapa final'!#REF!="Alta",'Mapa final'!#REF!="Moderado"),CONCATENATE("R7C",'Mapa final'!#REF!),"")</f>
        <v>#REF!</v>
      </c>
      <c r="Y22" s="44" t="e">
        <f>IF(AND('Mapa final'!#REF!="Alta",'Mapa final'!#REF!="Moderado"),CONCATENATE("R7C",'Mapa final'!#REF!),"")</f>
        <v>#REF!</v>
      </c>
      <c r="Z22" s="44" t="e">
        <f>IF(AND('Mapa final'!#REF!="Alta",'Mapa final'!#REF!="Moderado"),CONCATENATE("R7C",'Mapa final'!#REF!),"")</f>
        <v>#REF!</v>
      </c>
      <c r="AA22" s="40" t="e">
        <f>IF(AND('Mapa final'!#REF!="Alta",'Mapa final'!#REF!="Moderado"),CONCATENATE("R7C",'Mapa final'!#REF!),"")</f>
        <v>#REF!</v>
      </c>
      <c r="AB22" s="38" t="e">
        <f>IF(AND('Mapa final'!#REF!="Alta",'Mapa final'!#REF!="Mayor"),CONCATENATE("R7C",'Mapa final'!#REF!),"")</f>
        <v>#REF!</v>
      </c>
      <c r="AC22" s="39" t="e">
        <f>IF(AND('Mapa final'!#REF!="Alta",'Mapa final'!#REF!="Mayor"),CONCATENATE("R7C",'Mapa final'!#REF!),"")</f>
        <v>#REF!</v>
      </c>
      <c r="AD22" s="44" t="e">
        <f>IF(AND('Mapa final'!#REF!="Alta",'Mapa final'!#REF!="Mayor"),CONCATENATE("R7C",'Mapa final'!#REF!),"")</f>
        <v>#REF!</v>
      </c>
      <c r="AE22" s="44" t="e">
        <f>IF(AND('Mapa final'!#REF!="Alta",'Mapa final'!#REF!="Mayor"),CONCATENATE("R7C",'Mapa final'!#REF!),"")</f>
        <v>#REF!</v>
      </c>
      <c r="AF22" s="44" t="e">
        <f>IF(AND('Mapa final'!#REF!="Alta",'Mapa final'!#REF!="Mayor"),CONCATENATE("R7C",'Mapa final'!#REF!),"")</f>
        <v>#REF!</v>
      </c>
      <c r="AG22" s="40" t="e">
        <f>IF(AND('Mapa final'!#REF!="Alta",'Mapa final'!#REF!="Mayor"),CONCATENATE("R7C",'Mapa final'!#REF!),"")</f>
        <v>#REF!</v>
      </c>
      <c r="AH22" s="41" t="e">
        <f>IF(AND('Mapa final'!#REF!="Alta",'Mapa final'!#REF!="Catastrófico"),CONCATENATE("R7C",'Mapa final'!#REF!),"")</f>
        <v>#REF!</v>
      </c>
      <c r="AI22" s="42" t="e">
        <f>IF(AND('Mapa final'!#REF!="Alta",'Mapa final'!#REF!="Catastrófico"),CONCATENATE("R7C",'Mapa final'!#REF!),"")</f>
        <v>#REF!</v>
      </c>
      <c r="AJ22" s="42" t="e">
        <f>IF(AND('Mapa final'!#REF!="Alta",'Mapa final'!#REF!="Catastrófico"),CONCATENATE("R7C",'Mapa final'!#REF!),"")</f>
        <v>#REF!</v>
      </c>
      <c r="AK22" s="42" t="e">
        <f>IF(AND('Mapa final'!#REF!="Alta",'Mapa final'!#REF!="Catastrófico"),CONCATENATE("R7C",'Mapa final'!#REF!),"")</f>
        <v>#REF!</v>
      </c>
      <c r="AL22" s="42" t="e">
        <f>IF(AND('Mapa final'!#REF!="Alta",'Mapa final'!#REF!="Catastrófico"),CONCATENATE("R7C",'Mapa final'!#REF!),"")</f>
        <v>#REF!</v>
      </c>
      <c r="AM22" s="43" t="e">
        <f>IF(AND('Mapa final'!#REF!="Alta",'Mapa final'!#REF!="Catastrófico"),CONCATENATE("R7C",'Mapa final'!#REF!),"")</f>
        <v>#REF!</v>
      </c>
      <c r="AN22" s="70"/>
      <c r="AO22" s="357"/>
      <c r="AP22" s="358"/>
      <c r="AQ22" s="358"/>
      <c r="AR22" s="358"/>
      <c r="AS22" s="358"/>
      <c r="AT22" s="359"/>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306"/>
      <c r="C23" s="306"/>
      <c r="D23" s="307"/>
      <c r="E23" s="347"/>
      <c r="F23" s="348"/>
      <c r="G23" s="348"/>
      <c r="H23" s="348"/>
      <c r="I23" s="364"/>
      <c r="J23" s="54" t="e">
        <f>IF(AND('Mapa final'!#REF!="Alta",'Mapa final'!#REF!="Leve"),CONCATENATE("R8C",'Mapa final'!#REF!),"")</f>
        <v>#REF!</v>
      </c>
      <c r="K23" s="55" t="e">
        <f>IF(AND('Mapa final'!#REF!="Alta",'Mapa final'!#REF!="Leve"),CONCATENATE("R8C",'Mapa final'!#REF!),"")</f>
        <v>#REF!</v>
      </c>
      <c r="L23" s="55" t="e">
        <f>IF(AND('Mapa final'!#REF!="Alta",'Mapa final'!#REF!="Leve"),CONCATENATE("R8C",'Mapa final'!#REF!),"")</f>
        <v>#REF!</v>
      </c>
      <c r="M23" s="55" t="e">
        <f>IF(AND('Mapa final'!#REF!="Alta",'Mapa final'!#REF!="Leve"),CONCATENATE("R8C",'Mapa final'!#REF!),"")</f>
        <v>#REF!</v>
      </c>
      <c r="N23" s="55" t="e">
        <f>IF(AND('Mapa final'!#REF!="Alta",'Mapa final'!#REF!="Leve"),CONCATENATE("R8C",'Mapa final'!#REF!),"")</f>
        <v>#REF!</v>
      </c>
      <c r="O23" s="56" t="e">
        <f>IF(AND('Mapa final'!#REF!="Alta",'Mapa final'!#REF!="Leve"),CONCATENATE("R8C",'Mapa final'!#REF!),"")</f>
        <v>#REF!</v>
      </c>
      <c r="P23" s="54" t="e">
        <f>IF(AND('Mapa final'!#REF!="Alta",'Mapa final'!#REF!="Menor"),CONCATENATE("R8C",'Mapa final'!#REF!),"")</f>
        <v>#REF!</v>
      </c>
      <c r="Q23" s="55" t="e">
        <f>IF(AND('Mapa final'!#REF!="Alta",'Mapa final'!#REF!="Menor"),CONCATENATE("R8C",'Mapa final'!#REF!),"")</f>
        <v>#REF!</v>
      </c>
      <c r="R23" s="55" t="e">
        <f>IF(AND('Mapa final'!#REF!="Alta",'Mapa final'!#REF!="Menor"),CONCATENATE("R8C",'Mapa final'!#REF!),"")</f>
        <v>#REF!</v>
      </c>
      <c r="S23" s="55" t="e">
        <f>IF(AND('Mapa final'!#REF!="Alta",'Mapa final'!#REF!="Menor"),CONCATENATE("R8C",'Mapa final'!#REF!),"")</f>
        <v>#REF!</v>
      </c>
      <c r="T23" s="55" t="e">
        <f>IF(AND('Mapa final'!#REF!="Alta",'Mapa final'!#REF!="Menor"),CONCATENATE("R8C",'Mapa final'!#REF!),"")</f>
        <v>#REF!</v>
      </c>
      <c r="U23" s="56" t="e">
        <f>IF(AND('Mapa final'!#REF!="Alta",'Mapa final'!#REF!="Menor"),CONCATENATE("R8C",'Mapa final'!#REF!),"")</f>
        <v>#REF!</v>
      </c>
      <c r="V23" s="38" t="e">
        <f>IF(AND('Mapa final'!#REF!="Alta",'Mapa final'!#REF!="Moderado"),CONCATENATE("R8C",'Mapa final'!#REF!),"")</f>
        <v>#REF!</v>
      </c>
      <c r="W23" s="39" t="e">
        <f>IF(AND('Mapa final'!#REF!="Alta",'Mapa final'!#REF!="Moderado"),CONCATENATE("R8C",'Mapa final'!#REF!),"")</f>
        <v>#REF!</v>
      </c>
      <c r="X23" s="44" t="e">
        <f>IF(AND('Mapa final'!#REF!="Alta",'Mapa final'!#REF!="Moderado"),CONCATENATE("R8C",'Mapa final'!#REF!),"")</f>
        <v>#REF!</v>
      </c>
      <c r="Y23" s="44" t="e">
        <f>IF(AND('Mapa final'!#REF!="Alta",'Mapa final'!#REF!="Moderado"),CONCATENATE("R8C",'Mapa final'!#REF!),"")</f>
        <v>#REF!</v>
      </c>
      <c r="Z23" s="44" t="e">
        <f>IF(AND('Mapa final'!#REF!="Alta",'Mapa final'!#REF!="Moderado"),CONCATENATE("R8C",'Mapa final'!#REF!),"")</f>
        <v>#REF!</v>
      </c>
      <c r="AA23" s="40" t="e">
        <f>IF(AND('Mapa final'!#REF!="Alta",'Mapa final'!#REF!="Moderado"),CONCATENATE("R8C",'Mapa final'!#REF!),"")</f>
        <v>#REF!</v>
      </c>
      <c r="AB23" s="38" t="e">
        <f>IF(AND('Mapa final'!#REF!="Alta",'Mapa final'!#REF!="Mayor"),CONCATENATE("R8C",'Mapa final'!#REF!),"")</f>
        <v>#REF!</v>
      </c>
      <c r="AC23" s="39" t="e">
        <f>IF(AND('Mapa final'!#REF!="Alta",'Mapa final'!#REF!="Mayor"),CONCATENATE("R8C",'Mapa final'!#REF!),"")</f>
        <v>#REF!</v>
      </c>
      <c r="AD23" s="44" t="e">
        <f>IF(AND('Mapa final'!#REF!="Alta",'Mapa final'!#REF!="Mayor"),CONCATENATE("R8C",'Mapa final'!#REF!),"")</f>
        <v>#REF!</v>
      </c>
      <c r="AE23" s="44" t="e">
        <f>IF(AND('Mapa final'!#REF!="Alta",'Mapa final'!#REF!="Mayor"),CONCATENATE("R8C",'Mapa final'!#REF!),"")</f>
        <v>#REF!</v>
      </c>
      <c r="AF23" s="44" t="e">
        <f>IF(AND('Mapa final'!#REF!="Alta",'Mapa final'!#REF!="Mayor"),CONCATENATE("R8C",'Mapa final'!#REF!),"")</f>
        <v>#REF!</v>
      </c>
      <c r="AG23" s="40" t="e">
        <f>IF(AND('Mapa final'!#REF!="Alta",'Mapa final'!#REF!="Mayor"),CONCATENATE("R8C",'Mapa final'!#REF!),"")</f>
        <v>#REF!</v>
      </c>
      <c r="AH23" s="41" t="e">
        <f>IF(AND('Mapa final'!#REF!="Alta",'Mapa final'!#REF!="Catastrófico"),CONCATENATE("R8C",'Mapa final'!#REF!),"")</f>
        <v>#REF!</v>
      </c>
      <c r="AI23" s="42" t="e">
        <f>IF(AND('Mapa final'!#REF!="Alta",'Mapa final'!#REF!="Catastrófico"),CONCATENATE("R8C",'Mapa final'!#REF!),"")</f>
        <v>#REF!</v>
      </c>
      <c r="AJ23" s="42" t="e">
        <f>IF(AND('Mapa final'!#REF!="Alta",'Mapa final'!#REF!="Catastrófico"),CONCATENATE("R8C",'Mapa final'!#REF!),"")</f>
        <v>#REF!</v>
      </c>
      <c r="AK23" s="42" t="e">
        <f>IF(AND('Mapa final'!#REF!="Alta",'Mapa final'!#REF!="Catastrófico"),CONCATENATE("R8C",'Mapa final'!#REF!),"")</f>
        <v>#REF!</v>
      </c>
      <c r="AL23" s="42" t="e">
        <f>IF(AND('Mapa final'!#REF!="Alta",'Mapa final'!#REF!="Catastrófico"),CONCATENATE("R8C",'Mapa final'!#REF!),"")</f>
        <v>#REF!</v>
      </c>
      <c r="AM23" s="43" t="e">
        <f>IF(AND('Mapa final'!#REF!="Alta",'Mapa final'!#REF!="Catastrófico"),CONCATENATE("R8C",'Mapa final'!#REF!),"")</f>
        <v>#REF!</v>
      </c>
      <c r="AN23" s="70"/>
      <c r="AO23" s="357"/>
      <c r="AP23" s="358"/>
      <c r="AQ23" s="358"/>
      <c r="AR23" s="358"/>
      <c r="AS23" s="358"/>
      <c r="AT23" s="359"/>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306"/>
      <c r="C24" s="306"/>
      <c r="D24" s="307"/>
      <c r="E24" s="347"/>
      <c r="F24" s="348"/>
      <c r="G24" s="348"/>
      <c r="H24" s="348"/>
      <c r="I24" s="364"/>
      <c r="J24" s="54" t="e">
        <f>IF(AND('Mapa final'!#REF!="Alta",'Mapa final'!#REF!="Leve"),CONCATENATE("R9C",'Mapa final'!#REF!),"")</f>
        <v>#REF!</v>
      </c>
      <c r="K24" s="55" t="e">
        <f>IF(AND('Mapa final'!#REF!="Alta",'Mapa final'!#REF!="Leve"),CONCATENATE("R9C",'Mapa final'!#REF!),"")</f>
        <v>#REF!</v>
      </c>
      <c r="L24" s="55" t="e">
        <f>IF(AND('Mapa final'!#REF!="Alta",'Mapa final'!#REF!="Leve"),CONCATENATE("R9C",'Mapa final'!#REF!),"")</f>
        <v>#REF!</v>
      </c>
      <c r="M24" s="55" t="e">
        <f>IF(AND('Mapa final'!#REF!="Alta",'Mapa final'!#REF!="Leve"),CONCATENATE("R9C",'Mapa final'!#REF!),"")</f>
        <v>#REF!</v>
      </c>
      <c r="N24" s="55" t="e">
        <f>IF(AND('Mapa final'!#REF!="Alta",'Mapa final'!#REF!="Leve"),CONCATENATE("R9C",'Mapa final'!#REF!),"")</f>
        <v>#REF!</v>
      </c>
      <c r="O24" s="56" t="e">
        <f>IF(AND('Mapa final'!#REF!="Alta",'Mapa final'!#REF!="Leve"),CONCATENATE("R9C",'Mapa final'!#REF!),"")</f>
        <v>#REF!</v>
      </c>
      <c r="P24" s="54" t="e">
        <f>IF(AND('Mapa final'!#REF!="Alta",'Mapa final'!#REF!="Menor"),CONCATENATE("R9C",'Mapa final'!#REF!),"")</f>
        <v>#REF!</v>
      </c>
      <c r="Q24" s="55" t="e">
        <f>IF(AND('Mapa final'!#REF!="Alta",'Mapa final'!#REF!="Menor"),CONCATENATE("R9C",'Mapa final'!#REF!),"")</f>
        <v>#REF!</v>
      </c>
      <c r="R24" s="55" t="e">
        <f>IF(AND('Mapa final'!#REF!="Alta",'Mapa final'!#REF!="Menor"),CONCATENATE("R9C",'Mapa final'!#REF!),"")</f>
        <v>#REF!</v>
      </c>
      <c r="S24" s="55" t="e">
        <f>IF(AND('Mapa final'!#REF!="Alta",'Mapa final'!#REF!="Menor"),CONCATENATE("R9C",'Mapa final'!#REF!),"")</f>
        <v>#REF!</v>
      </c>
      <c r="T24" s="55" t="e">
        <f>IF(AND('Mapa final'!#REF!="Alta",'Mapa final'!#REF!="Menor"),CONCATENATE("R9C",'Mapa final'!#REF!),"")</f>
        <v>#REF!</v>
      </c>
      <c r="U24" s="56" t="e">
        <f>IF(AND('Mapa final'!#REF!="Alta",'Mapa final'!#REF!="Menor"),CONCATENATE("R9C",'Mapa final'!#REF!),"")</f>
        <v>#REF!</v>
      </c>
      <c r="V24" s="38" t="e">
        <f>IF(AND('Mapa final'!#REF!="Alta",'Mapa final'!#REF!="Moderado"),CONCATENATE("R9C",'Mapa final'!#REF!),"")</f>
        <v>#REF!</v>
      </c>
      <c r="W24" s="39" t="e">
        <f>IF(AND('Mapa final'!#REF!="Alta",'Mapa final'!#REF!="Moderado"),CONCATENATE("R9C",'Mapa final'!#REF!),"")</f>
        <v>#REF!</v>
      </c>
      <c r="X24" s="44" t="e">
        <f>IF(AND('Mapa final'!#REF!="Alta",'Mapa final'!#REF!="Moderado"),CONCATENATE("R9C",'Mapa final'!#REF!),"")</f>
        <v>#REF!</v>
      </c>
      <c r="Y24" s="44" t="e">
        <f>IF(AND('Mapa final'!#REF!="Alta",'Mapa final'!#REF!="Moderado"),CONCATENATE("R9C",'Mapa final'!#REF!),"")</f>
        <v>#REF!</v>
      </c>
      <c r="Z24" s="44" t="e">
        <f>IF(AND('Mapa final'!#REF!="Alta",'Mapa final'!#REF!="Moderado"),CONCATENATE("R9C",'Mapa final'!#REF!),"")</f>
        <v>#REF!</v>
      </c>
      <c r="AA24" s="40" t="e">
        <f>IF(AND('Mapa final'!#REF!="Alta",'Mapa final'!#REF!="Moderado"),CONCATENATE("R9C",'Mapa final'!#REF!),"")</f>
        <v>#REF!</v>
      </c>
      <c r="AB24" s="38" t="e">
        <f>IF(AND('Mapa final'!#REF!="Alta",'Mapa final'!#REF!="Mayor"),CONCATENATE("R9C",'Mapa final'!#REF!),"")</f>
        <v>#REF!</v>
      </c>
      <c r="AC24" s="39" t="e">
        <f>IF(AND('Mapa final'!#REF!="Alta",'Mapa final'!#REF!="Mayor"),CONCATENATE("R9C",'Mapa final'!#REF!),"")</f>
        <v>#REF!</v>
      </c>
      <c r="AD24" s="44" t="e">
        <f>IF(AND('Mapa final'!#REF!="Alta",'Mapa final'!#REF!="Mayor"),CONCATENATE("R9C",'Mapa final'!#REF!),"")</f>
        <v>#REF!</v>
      </c>
      <c r="AE24" s="44" t="e">
        <f>IF(AND('Mapa final'!#REF!="Alta",'Mapa final'!#REF!="Mayor"),CONCATENATE("R9C",'Mapa final'!#REF!),"")</f>
        <v>#REF!</v>
      </c>
      <c r="AF24" s="44" t="e">
        <f>IF(AND('Mapa final'!#REF!="Alta",'Mapa final'!#REF!="Mayor"),CONCATENATE("R9C",'Mapa final'!#REF!),"")</f>
        <v>#REF!</v>
      </c>
      <c r="AG24" s="40" t="e">
        <f>IF(AND('Mapa final'!#REF!="Alta",'Mapa final'!#REF!="Mayor"),CONCATENATE("R9C",'Mapa final'!#REF!),"")</f>
        <v>#REF!</v>
      </c>
      <c r="AH24" s="41" t="e">
        <f>IF(AND('Mapa final'!#REF!="Alta",'Mapa final'!#REF!="Catastrófico"),CONCATENATE("R9C",'Mapa final'!#REF!),"")</f>
        <v>#REF!</v>
      </c>
      <c r="AI24" s="42" t="e">
        <f>IF(AND('Mapa final'!#REF!="Alta",'Mapa final'!#REF!="Catastrófico"),CONCATENATE("R9C",'Mapa final'!#REF!),"")</f>
        <v>#REF!</v>
      </c>
      <c r="AJ24" s="42" t="e">
        <f>IF(AND('Mapa final'!#REF!="Alta",'Mapa final'!#REF!="Catastrófico"),CONCATENATE("R9C",'Mapa final'!#REF!),"")</f>
        <v>#REF!</v>
      </c>
      <c r="AK24" s="42" t="e">
        <f>IF(AND('Mapa final'!#REF!="Alta",'Mapa final'!#REF!="Catastrófico"),CONCATENATE("R9C",'Mapa final'!#REF!),"")</f>
        <v>#REF!</v>
      </c>
      <c r="AL24" s="42" t="e">
        <f>IF(AND('Mapa final'!#REF!="Alta",'Mapa final'!#REF!="Catastrófico"),CONCATENATE("R9C",'Mapa final'!#REF!),"")</f>
        <v>#REF!</v>
      </c>
      <c r="AM24" s="43" t="e">
        <f>IF(AND('Mapa final'!#REF!="Alta",'Mapa final'!#REF!="Catastrófico"),CONCATENATE("R9C",'Mapa final'!#REF!),"")</f>
        <v>#REF!</v>
      </c>
      <c r="AN24" s="70"/>
      <c r="AO24" s="357"/>
      <c r="AP24" s="358"/>
      <c r="AQ24" s="358"/>
      <c r="AR24" s="358"/>
      <c r="AS24" s="358"/>
      <c r="AT24" s="359"/>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306"/>
      <c r="C25" s="306"/>
      <c r="D25" s="307"/>
      <c r="E25" s="350"/>
      <c r="F25" s="351"/>
      <c r="G25" s="351"/>
      <c r="H25" s="351"/>
      <c r="I25" s="351"/>
      <c r="J25" s="57" t="e">
        <f>IF(AND('Mapa final'!#REF!="Alta",'Mapa final'!#REF!="Leve"),CONCATENATE("R10C",'Mapa final'!#REF!),"")</f>
        <v>#REF!</v>
      </c>
      <c r="K25" s="58" t="e">
        <f>IF(AND('Mapa final'!#REF!="Alta",'Mapa final'!#REF!="Leve"),CONCATENATE("R10C",'Mapa final'!#REF!),"")</f>
        <v>#REF!</v>
      </c>
      <c r="L25" s="58" t="e">
        <f>IF(AND('Mapa final'!#REF!="Alta",'Mapa final'!#REF!="Leve"),CONCATENATE("R10C",'Mapa final'!#REF!),"")</f>
        <v>#REF!</v>
      </c>
      <c r="M25" s="58" t="e">
        <f>IF(AND('Mapa final'!#REF!="Alta",'Mapa final'!#REF!="Leve"),CONCATENATE("R10C",'Mapa final'!#REF!),"")</f>
        <v>#REF!</v>
      </c>
      <c r="N25" s="58" t="e">
        <f>IF(AND('Mapa final'!#REF!="Alta",'Mapa final'!#REF!="Leve"),CONCATENATE("R10C",'Mapa final'!#REF!),"")</f>
        <v>#REF!</v>
      </c>
      <c r="O25" s="59" t="e">
        <f>IF(AND('Mapa final'!#REF!="Alta",'Mapa final'!#REF!="Leve"),CONCATENATE("R10C",'Mapa final'!#REF!),"")</f>
        <v>#REF!</v>
      </c>
      <c r="P25" s="57" t="e">
        <f>IF(AND('Mapa final'!#REF!="Alta",'Mapa final'!#REF!="Menor"),CONCATENATE("R10C",'Mapa final'!#REF!),"")</f>
        <v>#REF!</v>
      </c>
      <c r="Q25" s="58" t="e">
        <f>IF(AND('Mapa final'!#REF!="Alta",'Mapa final'!#REF!="Menor"),CONCATENATE("R10C",'Mapa final'!#REF!),"")</f>
        <v>#REF!</v>
      </c>
      <c r="R25" s="58" t="e">
        <f>IF(AND('Mapa final'!#REF!="Alta",'Mapa final'!#REF!="Menor"),CONCATENATE("R10C",'Mapa final'!#REF!),"")</f>
        <v>#REF!</v>
      </c>
      <c r="S25" s="58" t="e">
        <f>IF(AND('Mapa final'!#REF!="Alta",'Mapa final'!#REF!="Menor"),CONCATENATE("R10C",'Mapa final'!#REF!),"")</f>
        <v>#REF!</v>
      </c>
      <c r="T25" s="58" t="e">
        <f>IF(AND('Mapa final'!#REF!="Alta",'Mapa final'!#REF!="Menor"),CONCATENATE("R10C",'Mapa final'!#REF!),"")</f>
        <v>#REF!</v>
      </c>
      <c r="U25" s="59" t="e">
        <f>IF(AND('Mapa final'!#REF!="Alta",'Mapa final'!#REF!="Menor"),CONCATENATE("R10C",'Mapa final'!#REF!),"")</f>
        <v>#REF!</v>
      </c>
      <c r="V25" s="45" t="e">
        <f>IF(AND('Mapa final'!#REF!="Alta",'Mapa final'!#REF!="Moderado"),CONCATENATE("R10C",'Mapa final'!#REF!),"")</f>
        <v>#REF!</v>
      </c>
      <c r="W25" s="46" t="e">
        <f>IF(AND('Mapa final'!#REF!="Alta",'Mapa final'!#REF!="Moderado"),CONCATENATE("R10C",'Mapa final'!#REF!),"")</f>
        <v>#REF!</v>
      </c>
      <c r="X25" s="46" t="e">
        <f>IF(AND('Mapa final'!#REF!="Alta",'Mapa final'!#REF!="Moderado"),CONCATENATE("R10C",'Mapa final'!#REF!),"")</f>
        <v>#REF!</v>
      </c>
      <c r="Y25" s="46" t="e">
        <f>IF(AND('Mapa final'!#REF!="Alta",'Mapa final'!#REF!="Moderado"),CONCATENATE("R10C",'Mapa final'!#REF!),"")</f>
        <v>#REF!</v>
      </c>
      <c r="Z25" s="46" t="e">
        <f>IF(AND('Mapa final'!#REF!="Alta",'Mapa final'!#REF!="Moderado"),CONCATENATE("R10C",'Mapa final'!#REF!),"")</f>
        <v>#REF!</v>
      </c>
      <c r="AA25" s="47" t="e">
        <f>IF(AND('Mapa final'!#REF!="Alta",'Mapa final'!#REF!="Moderado"),CONCATENATE("R10C",'Mapa final'!#REF!),"")</f>
        <v>#REF!</v>
      </c>
      <c r="AB25" s="45" t="e">
        <f>IF(AND('Mapa final'!#REF!="Alta",'Mapa final'!#REF!="Mayor"),CONCATENATE("R10C",'Mapa final'!#REF!),"")</f>
        <v>#REF!</v>
      </c>
      <c r="AC25" s="46" t="e">
        <f>IF(AND('Mapa final'!#REF!="Alta",'Mapa final'!#REF!="Mayor"),CONCATENATE("R10C",'Mapa final'!#REF!),"")</f>
        <v>#REF!</v>
      </c>
      <c r="AD25" s="46" t="e">
        <f>IF(AND('Mapa final'!#REF!="Alta",'Mapa final'!#REF!="Mayor"),CONCATENATE("R10C",'Mapa final'!#REF!),"")</f>
        <v>#REF!</v>
      </c>
      <c r="AE25" s="46" t="e">
        <f>IF(AND('Mapa final'!#REF!="Alta",'Mapa final'!#REF!="Mayor"),CONCATENATE("R10C",'Mapa final'!#REF!),"")</f>
        <v>#REF!</v>
      </c>
      <c r="AF25" s="46" t="e">
        <f>IF(AND('Mapa final'!#REF!="Alta",'Mapa final'!#REF!="Mayor"),CONCATENATE("R10C",'Mapa final'!#REF!),"")</f>
        <v>#REF!</v>
      </c>
      <c r="AG25" s="47" t="e">
        <f>IF(AND('Mapa final'!#REF!="Alta",'Mapa final'!#REF!="Mayor"),CONCATENATE("R10C",'Mapa final'!#REF!),"")</f>
        <v>#REF!</v>
      </c>
      <c r="AH25" s="48" t="e">
        <f>IF(AND('Mapa final'!#REF!="Alta",'Mapa final'!#REF!="Catastrófico"),CONCATENATE("R10C",'Mapa final'!#REF!),"")</f>
        <v>#REF!</v>
      </c>
      <c r="AI25" s="49" t="e">
        <f>IF(AND('Mapa final'!#REF!="Alta",'Mapa final'!#REF!="Catastrófico"),CONCATENATE("R10C",'Mapa final'!#REF!),"")</f>
        <v>#REF!</v>
      </c>
      <c r="AJ25" s="49" t="e">
        <f>IF(AND('Mapa final'!#REF!="Alta",'Mapa final'!#REF!="Catastrófico"),CONCATENATE("R10C",'Mapa final'!#REF!),"")</f>
        <v>#REF!</v>
      </c>
      <c r="AK25" s="49" t="e">
        <f>IF(AND('Mapa final'!#REF!="Alta",'Mapa final'!#REF!="Catastrófico"),CONCATENATE("R10C",'Mapa final'!#REF!),"")</f>
        <v>#REF!</v>
      </c>
      <c r="AL25" s="49" t="e">
        <f>IF(AND('Mapa final'!#REF!="Alta",'Mapa final'!#REF!="Catastrófico"),CONCATENATE("R10C",'Mapa final'!#REF!),"")</f>
        <v>#REF!</v>
      </c>
      <c r="AM25" s="50" t="e">
        <f>IF(AND('Mapa final'!#REF!="Alta",'Mapa final'!#REF!="Catastrófico"),CONCATENATE("R10C",'Mapa final'!#REF!),"")</f>
        <v>#REF!</v>
      </c>
      <c r="AN25" s="70"/>
      <c r="AO25" s="360"/>
      <c r="AP25" s="361"/>
      <c r="AQ25" s="361"/>
      <c r="AR25" s="361"/>
      <c r="AS25" s="361"/>
      <c r="AT25" s="362"/>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306"/>
      <c r="C26" s="306"/>
      <c r="D26" s="307"/>
      <c r="E26" s="344" t="s">
        <v>113</v>
      </c>
      <c r="F26" s="345"/>
      <c r="G26" s="345"/>
      <c r="H26" s="345"/>
      <c r="I26" s="346"/>
      <c r="J26" s="51" t="str">
        <f ca="1">IF(AND('Mapa final'!$AA$9="Media",'Mapa final'!$AC$9="Leve"),CONCATENATE("R1C",'Mapa final'!$Q$9),"")</f>
        <v/>
      </c>
      <c r="K26" s="52" t="str">
        <f ca="1">IF(AND('Mapa final'!$AA$10="Media",'Mapa final'!$AC$10="Leve"),CONCATENATE("R1C",'Mapa final'!$Q$10),"")</f>
        <v/>
      </c>
      <c r="L26" s="52" t="str">
        <f ca="1">IF(AND('Mapa final'!$AA$11="Media",'Mapa final'!$AC$11="Leve"),CONCATENATE("R1C",'Mapa final'!$Q$11),"")</f>
        <v/>
      </c>
      <c r="M26" s="52" t="str">
        <f ca="1">IF(AND('Mapa final'!$AA$12="Media",'Mapa final'!$AC$12="Leve"),CONCATENATE("R1C",'Mapa final'!$Q$12),"")</f>
        <v/>
      </c>
      <c r="N26" s="52" t="str">
        <f ca="1">IF(AND('Mapa final'!$AA$13="Media",'Mapa final'!$AC$13="Leve"),CONCATENATE("R1C",'Mapa final'!$Q$13),"")</f>
        <v/>
      </c>
      <c r="O26" s="53" t="str">
        <f>IF(AND('Mapa final'!$AA$14="Media",'Mapa final'!$AC$14="Leve"),CONCATENATE("R1C",'Mapa final'!$Q$14),"")</f>
        <v/>
      </c>
      <c r="P26" s="51" t="str">
        <f ca="1">IF(AND('Mapa final'!$AA$9="Media",'Mapa final'!$AC$9="Menor"),CONCATENATE("R1C",'Mapa final'!$Q$9),"")</f>
        <v/>
      </c>
      <c r="Q26" s="52" t="str">
        <f ca="1">IF(AND('Mapa final'!$AA$10="Media",'Mapa final'!$AC$10="Menor"),CONCATENATE("R1C",'Mapa final'!$Q$10),"")</f>
        <v/>
      </c>
      <c r="R26" s="52" t="str">
        <f ca="1">IF(AND('Mapa final'!$AA$11="Media",'Mapa final'!$AC$11="Menor"),CONCATENATE("R1C",'Mapa final'!$Q$11),"")</f>
        <v/>
      </c>
      <c r="S26" s="52" t="str">
        <f ca="1">IF(AND('Mapa final'!$AA$12="Media",'Mapa final'!$AC$12="Menor"),CONCATENATE("R1C",'Mapa final'!$Q$12),"")</f>
        <v/>
      </c>
      <c r="T26" s="52" t="str">
        <f ca="1">IF(AND('Mapa final'!$AA$13="Media",'Mapa final'!$AC$13="Menor"),CONCATENATE("R1C",'Mapa final'!$Q$13),"")</f>
        <v/>
      </c>
      <c r="U26" s="53" t="str">
        <f>IF(AND('Mapa final'!$AA$14="Media",'Mapa final'!$AC$14="Menor"),CONCATENATE("R1C",'Mapa final'!$Q$14),"")</f>
        <v/>
      </c>
      <c r="V26" s="51" t="str">
        <f ca="1">IF(AND('Mapa final'!$AA$9="Media",'Mapa final'!$AC$9="Moderado"),CONCATENATE("R1C",'Mapa final'!$Q$9),"")</f>
        <v/>
      </c>
      <c r="W26" s="52" t="str">
        <f ca="1">IF(AND('Mapa final'!$AA$10="Media",'Mapa final'!$AC$10="Moderado"),CONCATENATE("R1C",'Mapa final'!$Q$10),"")</f>
        <v/>
      </c>
      <c r="X26" s="52" t="str">
        <f ca="1">IF(AND('Mapa final'!$AA$11="Media",'Mapa final'!$AC$11="Moderado"),CONCATENATE("R1C",'Mapa final'!$Q$11),"")</f>
        <v/>
      </c>
      <c r="Y26" s="52" t="str">
        <f ca="1">IF(AND('Mapa final'!$AA$12="Media",'Mapa final'!$AC$12="Moderado"),CONCATENATE("R1C",'Mapa final'!$Q$12),"")</f>
        <v/>
      </c>
      <c r="Z26" s="52" t="str">
        <f ca="1">IF(AND('Mapa final'!$AA$13="Media",'Mapa final'!$AC$13="Moderado"),CONCATENATE("R1C",'Mapa final'!$Q$13),"")</f>
        <v/>
      </c>
      <c r="AA26" s="53" t="str">
        <f>IF(AND('Mapa final'!$AA$14="Media",'Mapa final'!$AC$14="Moderado"),CONCATENATE("R1C",'Mapa final'!$Q$14),"")</f>
        <v/>
      </c>
      <c r="AB26" s="32" t="str">
        <f ca="1">IF(AND('Mapa final'!$AA$9="Media",'Mapa final'!$AC$9="Mayor"),CONCATENATE("R1C",'Mapa final'!$Q$9),"")</f>
        <v/>
      </c>
      <c r="AC26" s="33" t="str">
        <f ca="1">IF(AND('Mapa final'!$AA$10="Media",'Mapa final'!$AC$10="Mayor"),CONCATENATE("R1C",'Mapa final'!$Q$10),"")</f>
        <v>R1C2</v>
      </c>
      <c r="AD26" s="33" t="str">
        <f ca="1">IF(AND('Mapa final'!$AA$11="Media",'Mapa final'!$AC$11="Mayor"),CONCATENATE("R1C",'Mapa final'!$Q$11),"")</f>
        <v/>
      </c>
      <c r="AE26" s="33" t="str">
        <f ca="1">IF(AND('Mapa final'!$AA$12="Media",'Mapa final'!$AC$12="Mayor"),CONCATENATE("R1C",'Mapa final'!$Q$12),"")</f>
        <v/>
      </c>
      <c r="AF26" s="33" t="str">
        <f ca="1">IF(AND('Mapa final'!$AA$13="Media",'Mapa final'!$AC$13="Mayor"),CONCATENATE("R1C",'Mapa final'!$Q$13),"")</f>
        <v/>
      </c>
      <c r="AG26" s="34" t="str">
        <f>IF(AND('Mapa final'!$AA$14="Media",'Mapa final'!$AC$14="Mayor"),CONCATENATE("R1C",'Mapa final'!$Q$14),"")</f>
        <v/>
      </c>
      <c r="AH26" s="35" t="str">
        <f ca="1">IF(AND('Mapa final'!$AA$9="Media",'Mapa final'!$AC$9="Catastrófico"),CONCATENATE("R1C",'Mapa final'!$Q$9),"")</f>
        <v/>
      </c>
      <c r="AI26" s="36" t="str">
        <f ca="1">IF(AND('Mapa final'!$AA$10="Media",'Mapa final'!$AC$10="Catastrófico"),CONCATENATE("R1C",'Mapa final'!$Q$10),"")</f>
        <v/>
      </c>
      <c r="AJ26" s="36" t="str">
        <f ca="1">IF(AND('Mapa final'!$AA$11="Media",'Mapa final'!$AC$11="Catastrófico"),CONCATENATE("R1C",'Mapa final'!$Q$11),"")</f>
        <v/>
      </c>
      <c r="AK26" s="36" t="str">
        <f ca="1">IF(AND('Mapa final'!$AA$12="Media",'Mapa final'!$AC$12="Catastrófico"),CONCATENATE("R1C",'Mapa final'!$Q$12),"")</f>
        <v/>
      </c>
      <c r="AL26" s="36" t="str">
        <f ca="1">IF(AND('Mapa final'!$AA$13="Media",'Mapa final'!$AC$13="Catastrófico"),CONCATENATE("R1C",'Mapa final'!$Q$13),"")</f>
        <v/>
      </c>
      <c r="AM26" s="37" t="str">
        <f>IF(AND('Mapa final'!$AA$14="Media",'Mapa final'!$AC$14="Catastrófico"),CONCATENATE("R1C",'Mapa final'!$Q$14),"")</f>
        <v/>
      </c>
      <c r="AN26" s="70"/>
      <c r="AO26" s="385" t="s">
        <v>77</v>
      </c>
      <c r="AP26" s="386"/>
      <c r="AQ26" s="386"/>
      <c r="AR26" s="386"/>
      <c r="AS26" s="386"/>
      <c r="AT26" s="387"/>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306"/>
      <c r="C27" s="306"/>
      <c r="D27" s="307"/>
      <c r="E27" s="363"/>
      <c r="F27" s="364"/>
      <c r="G27" s="364"/>
      <c r="H27" s="364"/>
      <c r="I27" s="349"/>
      <c r="J27" s="54" t="e">
        <f>IF(AND('Mapa final'!#REF!="Media",'Mapa final'!#REF!="Leve"),CONCATENATE("R2C",'Mapa final'!#REF!),"")</f>
        <v>#REF!</v>
      </c>
      <c r="K27" s="55" t="e">
        <f>IF(AND('Mapa final'!#REF!="Media",'Mapa final'!#REF!="Leve"),CONCATENATE("R2C",'Mapa final'!#REF!),"")</f>
        <v>#REF!</v>
      </c>
      <c r="L27" s="55" t="e">
        <f>IF(AND('Mapa final'!#REF!="Media",'Mapa final'!#REF!="Leve"),CONCATENATE("R2C",'Mapa final'!#REF!),"")</f>
        <v>#REF!</v>
      </c>
      <c r="M27" s="55" t="e">
        <f>IF(AND('Mapa final'!#REF!="Media",'Mapa final'!#REF!="Leve"),CONCATENATE("R2C",'Mapa final'!#REF!),"")</f>
        <v>#REF!</v>
      </c>
      <c r="N27" s="55" t="e">
        <f>IF(AND('Mapa final'!#REF!="Media",'Mapa final'!#REF!="Leve"),CONCATENATE("R2C",'Mapa final'!#REF!),"")</f>
        <v>#REF!</v>
      </c>
      <c r="O27" s="56" t="e">
        <f>IF(AND('Mapa final'!#REF!="Media",'Mapa final'!#REF!="Leve"),CONCATENATE("R2C",'Mapa final'!#REF!),"")</f>
        <v>#REF!</v>
      </c>
      <c r="P27" s="54" t="e">
        <f>IF(AND('Mapa final'!#REF!="Media",'Mapa final'!#REF!="Menor"),CONCATENATE("R2C",'Mapa final'!#REF!),"")</f>
        <v>#REF!</v>
      </c>
      <c r="Q27" s="55" t="e">
        <f>IF(AND('Mapa final'!#REF!="Media",'Mapa final'!#REF!="Menor"),CONCATENATE("R2C",'Mapa final'!#REF!),"")</f>
        <v>#REF!</v>
      </c>
      <c r="R27" s="55" t="e">
        <f>IF(AND('Mapa final'!#REF!="Media",'Mapa final'!#REF!="Menor"),CONCATENATE("R2C",'Mapa final'!#REF!),"")</f>
        <v>#REF!</v>
      </c>
      <c r="S27" s="55" t="e">
        <f>IF(AND('Mapa final'!#REF!="Media",'Mapa final'!#REF!="Menor"),CONCATENATE("R2C",'Mapa final'!#REF!),"")</f>
        <v>#REF!</v>
      </c>
      <c r="T27" s="55" t="e">
        <f>IF(AND('Mapa final'!#REF!="Media",'Mapa final'!#REF!="Menor"),CONCATENATE("R2C",'Mapa final'!#REF!),"")</f>
        <v>#REF!</v>
      </c>
      <c r="U27" s="56" t="e">
        <f>IF(AND('Mapa final'!#REF!="Media",'Mapa final'!#REF!="Menor"),CONCATENATE("R2C",'Mapa final'!#REF!),"")</f>
        <v>#REF!</v>
      </c>
      <c r="V27" s="54" t="e">
        <f>IF(AND('Mapa final'!#REF!="Media",'Mapa final'!#REF!="Moderado"),CONCATENATE("R2C",'Mapa final'!#REF!),"")</f>
        <v>#REF!</v>
      </c>
      <c r="W27" s="55" t="e">
        <f>IF(AND('Mapa final'!#REF!="Media",'Mapa final'!#REF!="Moderado"),CONCATENATE("R2C",'Mapa final'!#REF!),"")</f>
        <v>#REF!</v>
      </c>
      <c r="X27" s="55" t="e">
        <f>IF(AND('Mapa final'!#REF!="Media",'Mapa final'!#REF!="Moderado"),CONCATENATE("R2C",'Mapa final'!#REF!),"")</f>
        <v>#REF!</v>
      </c>
      <c r="Y27" s="55" t="e">
        <f>IF(AND('Mapa final'!#REF!="Media",'Mapa final'!#REF!="Moderado"),CONCATENATE("R2C",'Mapa final'!#REF!),"")</f>
        <v>#REF!</v>
      </c>
      <c r="Z27" s="55" t="e">
        <f>IF(AND('Mapa final'!#REF!="Media",'Mapa final'!#REF!="Moderado"),CONCATENATE("R2C",'Mapa final'!#REF!),"")</f>
        <v>#REF!</v>
      </c>
      <c r="AA27" s="56" t="e">
        <f>IF(AND('Mapa final'!#REF!="Media",'Mapa final'!#REF!="Moderado"),CONCATENATE("R2C",'Mapa final'!#REF!),"")</f>
        <v>#REF!</v>
      </c>
      <c r="AB27" s="38" t="e">
        <f>IF(AND('Mapa final'!#REF!="Media",'Mapa final'!#REF!="Mayor"),CONCATENATE("R2C",'Mapa final'!#REF!),"")</f>
        <v>#REF!</v>
      </c>
      <c r="AC27" s="39" t="e">
        <f>IF(AND('Mapa final'!#REF!="Media",'Mapa final'!#REF!="Mayor"),CONCATENATE("R2C",'Mapa final'!#REF!),"")</f>
        <v>#REF!</v>
      </c>
      <c r="AD27" s="39" t="e">
        <f>IF(AND('Mapa final'!#REF!="Media",'Mapa final'!#REF!="Mayor"),CONCATENATE("R2C",'Mapa final'!#REF!),"")</f>
        <v>#REF!</v>
      </c>
      <c r="AE27" s="39" t="e">
        <f>IF(AND('Mapa final'!#REF!="Media",'Mapa final'!#REF!="Mayor"),CONCATENATE("R2C",'Mapa final'!#REF!),"")</f>
        <v>#REF!</v>
      </c>
      <c r="AF27" s="39" t="e">
        <f>IF(AND('Mapa final'!#REF!="Media",'Mapa final'!#REF!="Mayor"),CONCATENATE("R2C",'Mapa final'!#REF!),"")</f>
        <v>#REF!</v>
      </c>
      <c r="AG27" s="40" t="e">
        <f>IF(AND('Mapa final'!#REF!="Media",'Mapa final'!#REF!="Mayor"),CONCATENATE("R2C",'Mapa final'!#REF!),"")</f>
        <v>#REF!</v>
      </c>
      <c r="AH27" s="41" t="e">
        <f>IF(AND('Mapa final'!#REF!="Media",'Mapa final'!#REF!="Catastrófico"),CONCATENATE("R2C",'Mapa final'!#REF!),"")</f>
        <v>#REF!</v>
      </c>
      <c r="AI27" s="42" t="e">
        <f>IF(AND('Mapa final'!#REF!="Media",'Mapa final'!#REF!="Catastrófico"),CONCATENATE("R2C",'Mapa final'!#REF!),"")</f>
        <v>#REF!</v>
      </c>
      <c r="AJ27" s="42" t="e">
        <f>IF(AND('Mapa final'!#REF!="Media",'Mapa final'!#REF!="Catastrófico"),CONCATENATE("R2C",'Mapa final'!#REF!),"")</f>
        <v>#REF!</v>
      </c>
      <c r="AK27" s="42" t="e">
        <f>IF(AND('Mapa final'!#REF!="Media",'Mapa final'!#REF!="Catastrófico"),CONCATENATE("R2C",'Mapa final'!#REF!),"")</f>
        <v>#REF!</v>
      </c>
      <c r="AL27" s="42" t="e">
        <f>IF(AND('Mapa final'!#REF!="Media",'Mapa final'!#REF!="Catastrófico"),CONCATENATE("R2C",'Mapa final'!#REF!),"")</f>
        <v>#REF!</v>
      </c>
      <c r="AM27" s="43" t="e">
        <f>IF(AND('Mapa final'!#REF!="Media",'Mapa final'!#REF!="Catastrófico"),CONCATENATE("R2C",'Mapa final'!#REF!),"")</f>
        <v>#REF!</v>
      </c>
      <c r="AN27" s="70"/>
      <c r="AO27" s="388"/>
      <c r="AP27" s="389"/>
      <c r="AQ27" s="389"/>
      <c r="AR27" s="389"/>
      <c r="AS27" s="389"/>
      <c r="AT27" s="39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306"/>
      <c r="C28" s="306"/>
      <c r="D28" s="307"/>
      <c r="E28" s="347"/>
      <c r="F28" s="348"/>
      <c r="G28" s="348"/>
      <c r="H28" s="348"/>
      <c r="I28" s="349"/>
      <c r="J28" s="54" t="e">
        <f>IF(AND('Mapa final'!#REF!="Media",'Mapa final'!#REF!="Leve"),CONCATENATE("R3C",'Mapa final'!#REF!),"")</f>
        <v>#REF!</v>
      </c>
      <c r="K28" s="55" t="e">
        <f>IF(AND('Mapa final'!#REF!="Media",'Mapa final'!#REF!="Leve"),CONCATENATE("R3C",'Mapa final'!#REF!),"")</f>
        <v>#REF!</v>
      </c>
      <c r="L28" s="55" t="e">
        <f>IF(AND('Mapa final'!#REF!="Media",'Mapa final'!#REF!="Leve"),CONCATENATE("R3C",'Mapa final'!#REF!),"")</f>
        <v>#REF!</v>
      </c>
      <c r="M28" s="55" t="e">
        <f>IF(AND('Mapa final'!#REF!="Media",'Mapa final'!#REF!="Leve"),CONCATENATE("R3C",'Mapa final'!#REF!),"")</f>
        <v>#REF!</v>
      </c>
      <c r="N28" s="55" t="e">
        <f>IF(AND('Mapa final'!#REF!="Media",'Mapa final'!#REF!="Leve"),CONCATENATE("R3C",'Mapa final'!#REF!),"")</f>
        <v>#REF!</v>
      </c>
      <c r="O28" s="56" t="e">
        <f>IF(AND('Mapa final'!#REF!="Media",'Mapa final'!#REF!="Leve"),CONCATENATE("R3C",'Mapa final'!#REF!),"")</f>
        <v>#REF!</v>
      </c>
      <c r="P28" s="54" t="e">
        <f>IF(AND('Mapa final'!#REF!="Media",'Mapa final'!#REF!="Menor"),CONCATENATE("R3C",'Mapa final'!#REF!),"")</f>
        <v>#REF!</v>
      </c>
      <c r="Q28" s="55" t="e">
        <f>IF(AND('Mapa final'!#REF!="Media",'Mapa final'!#REF!="Menor"),CONCATENATE("R3C",'Mapa final'!#REF!),"")</f>
        <v>#REF!</v>
      </c>
      <c r="R28" s="55" t="e">
        <f>IF(AND('Mapa final'!#REF!="Media",'Mapa final'!#REF!="Menor"),CONCATENATE("R3C",'Mapa final'!#REF!),"")</f>
        <v>#REF!</v>
      </c>
      <c r="S28" s="55" t="e">
        <f>IF(AND('Mapa final'!#REF!="Media",'Mapa final'!#REF!="Menor"),CONCATENATE("R3C",'Mapa final'!#REF!),"")</f>
        <v>#REF!</v>
      </c>
      <c r="T28" s="55" t="e">
        <f>IF(AND('Mapa final'!#REF!="Media",'Mapa final'!#REF!="Menor"),CONCATENATE("R3C",'Mapa final'!#REF!),"")</f>
        <v>#REF!</v>
      </c>
      <c r="U28" s="56" t="e">
        <f>IF(AND('Mapa final'!#REF!="Media",'Mapa final'!#REF!="Menor"),CONCATENATE("R3C",'Mapa final'!#REF!),"")</f>
        <v>#REF!</v>
      </c>
      <c r="V28" s="54" t="e">
        <f>IF(AND('Mapa final'!#REF!="Media",'Mapa final'!#REF!="Moderado"),CONCATENATE("R3C",'Mapa final'!#REF!),"")</f>
        <v>#REF!</v>
      </c>
      <c r="W28" s="55" t="e">
        <f>IF(AND('Mapa final'!#REF!="Media",'Mapa final'!#REF!="Moderado"),CONCATENATE("R3C",'Mapa final'!#REF!),"")</f>
        <v>#REF!</v>
      </c>
      <c r="X28" s="55" t="e">
        <f>IF(AND('Mapa final'!#REF!="Media",'Mapa final'!#REF!="Moderado"),CONCATENATE("R3C",'Mapa final'!#REF!),"")</f>
        <v>#REF!</v>
      </c>
      <c r="Y28" s="55" t="e">
        <f>IF(AND('Mapa final'!#REF!="Media",'Mapa final'!#REF!="Moderado"),CONCATENATE("R3C",'Mapa final'!#REF!),"")</f>
        <v>#REF!</v>
      </c>
      <c r="Z28" s="55" t="e">
        <f>IF(AND('Mapa final'!#REF!="Media",'Mapa final'!#REF!="Moderado"),CONCATENATE("R3C",'Mapa final'!#REF!),"")</f>
        <v>#REF!</v>
      </c>
      <c r="AA28" s="56" t="e">
        <f>IF(AND('Mapa final'!#REF!="Media",'Mapa final'!#REF!="Moderado"),CONCATENATE("R3C",'Mapa final'!#REF!),"")</f>
        <v>#REF!</v>
      </c>
      <c r="AB28" s="38" t="e">
        <f>IF(AND('Mapa final'!#REF!="Media",'Mapa final'!#REF!="Mayor"),CONCATENATE("R3C",'Mapa final'!#REF!),"")</f>
        <v>#REF!</v>
      </c>
      <c r="AC28" s="39" t="e">
        <f>IF(AND('Mapa final'!#REF!="Media",'Mapa final'!#REF!="Mayor"),CONCATENATE("R3C",'Mapa final'!#REF!),"")</f>
        <v>#REF!</v>
      </c>
      <c r="AD28" s="39" t="e">
        <f>IF(AND('Mapa final'!#REF!="Media",'Mapa final'!#REF!="Mayor"),CONCATENATE("R3C",'Mapa final'!#REF!),"")</f>
        <v>#REF!</v>
      </c>
      <c r="AE28" s="39" t="e">
        <f>IF(AND('Mapa final'!#REF!="Media",'Mapa final'!#REF!="Mayor"),CONCATENATE("R3C",'Mapa final'!#REF!),"")</f>
        <v>#REF!</v>
      </c>
      <c r="AF28" s="39" t="e">
        <f>IF(AND('Mapa final'!#REF!="Media",'Mapa final'!#REF!="Mayor"),CONCATENATE("R3C",'Mapa final'!#REF!),"")</f>
        <v>#REF!</v>
      </c>
      <c r="AG28" s="40" t="e">
        <f>IF(AND('Mapa final'!#REF!="Media",'Mapa final'!#REF!="Mayor"),CONCATENATE("R3C",'Mapa final'!#REF!),"")</f>
        <v>#REF!</v>
      </c>
      <c r="AH28" s="41" t="e">
        <f>IF(AND('Mapa final'!#REF!="Media",'Mapa final'!#REF!="Catastrófico"),CONCATENATE("R3C",'Mapa final'!#REF!),"")</f>
        <v>#REF!</v>
      </c>
      <c r="AI28" s="42" t="e">
        <f>IF(AND('Mapa final'!#REF!="Media",'Mapa final'!#REF!="Catastrófico"),CONCATENATE("R3C",'Mapa final'!#REF!),"")</f>
        <v>#REF!</v>
      </c>
      <c r="AJ28" s="42" t="e">
        <f>IF(AND('Mapa final'!#REF!="Media",'Mapa final'!#REF!="Catastrófico"),CONCATENATE("R3C",'Mapa final'!#REF!),"")</f>
        <v>#REF!</v>
      </c>
      <c r="AK28" s="42" t="e">
        <f>IF(AND('Mapa final'!#REF!="Media",'Mapa final'!#REF!="Catastrófico"),CONCATENATE("R3C",'Mapa final'!#REF!),"")</f>
        <v>#REF!</v>
      </c>
      <c r="AL28" s="42" t="e">
        <f>IF(AND('Mapa final'!#REF!="Media",'Mapa final'!#REF!="Catastrófico"),CONCATENATE("R3C",'Mapa final'!#REF!),"")</f>
        <v>#REF!</v>
      </c>
      <c r="AM28" s="43" t="e">
        <f>IF(AND('Mapa final'!#REF!="Media",'Mapa final'!#REF!="Catastrófico"),CONCATENATE("R3C",'Mapa final'!#REF!),"")</f>
        <v>#REF!</v>
      </c>
      <c r="AN28" s="70"/>
      <c r="AO28" s="388"/>
      <c r="AP28" s="389"/>
      <c r="AQ28" s="389"/>
      <c r="AR28" s="389"/>
      <c r="AS28" s="389"/>
      <c r="AT28" s="39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306"/>
      <c r="C29" s="306"/>
      <c r="D29" s="307"/>
      <c r="E29" s="347"/>
      <c r="F29" s="348"/>
      <c r="G29" s="348"/>
      <c r="H29" s="348"/>
      <c r="I29" s="349"/>
      <c r="J29" s="54" t="e">
        <f>IF(AND('Mapa final'!#REF!="Media",'Mapa final'!#REF!="Leve"),CONCATENATE("R4C",'Mapa final'!#REF!),"")</f>
        <v>#REF!</v>
      </c>
      <c r="K29" s="55" t="e">
        <f>IF(AND('Mapa final'!#REF!="Media",'Mapa final'!#REF!="Leve"),CONCATENATE("R4C",'Mapa final'!#REF!),"")</f>
        <v>#REF!</v>
      </c>
      <c r="L29" s="55" t="e">
        <f>IF(AND('Mapa final'!#REF!="Media",'Mapa final'!#REF!="Leve"),CONCATENATE("R4C",'Mapa final'!#REF!),"")</f>
        <v>#REF!</v>
      </c>
      <c r="M29" s="55" t="e">
        <f>IF(AND('Mapa final'!#REF!="Media",'Mapa final'!#REF!="Leve"),CONCATENATE("R4C",'Mapa final'!#REF!),"")</f>
        <v>#REF!</v>
      </c>
      <c r="N29" s="55" t="e">
        <f>IF(AND('Mapa final'!#REF!="Media",'Mapa final'!#REF!="Leve"),CONCATENATE("R4C",'Mapa final'!#REF!),"")</f>
        <v>#REF!</v>
      </c>
      <c r="O29" s="56" t="e">
        <f>IF(AND('Mapa final'!#REF!="Media",'Mapa final'!#REF!="Leve"),CONCATENATE("R4C",'Mapa final'!#REF!),"")</f>
        <v>#REF!</v>
      </c>
      <c r="P29" s="54" t="e">
        <f>IF(AND('Mapa final'!#REF!="Media",'Mapa final'!#REF!="Menor"),CONCATENATE("R4C",'Mapa final'!#REF!),"")</f>
        <v>#REF!</v>
      </c>
      <c r="Q29" s="55" t="e">
        <f>IF(AND('Mapa final'!#REF!="Media",'Mapa final'!#REF!="Menor"),CONCATENATE("R4C",'Mapa final'!#REF!),"")</f>
        <v>#REF!</v>
      </c>
      <c r="R29" s="55" t="e">
        <f>IF(AND('Mapa final'!#REF!="Media",'Mapa final'!#REF!="Menor"),CONCATENATE("R4C",'Mapa final'!#REF!),"")</f>
        <v>#REF!</v>
      </c>
      <c r="S29" s="55" t="e">
        <f>IF(AND('Mapa final'!#REF!="Media",'Mapa final'!#REF!="Menor"),CONCATENATE("R4C",'Mapa final'!#REF!),"")</f>
        <v>#REF!</v>
      </c>
      <c r="T29" s="55" t="e">
        <f>IF(AND('Mapa final'!#REF!="Media",'Mapa final'!#REF!="Menor"),CONCATENATE("R4C",'Mapa final'!#REF!),"")</f>
        <v>#REF!</v>
      </c>
      <c r="U29" s="56" t="e">
        <f>IF(AND('Mapa final'!#REF!="Media",'Mapa final'!#REF!="Menor"),CONCATENATE("R4C",'Mapa final'!#REF!),"")</f>
        <v>#REF!</v>
      </c>
      <c r="V29" s="54" t="e">
        <f>IF(AND('Mapa final'!#REF!="Media",'Mapa final'!#REF!="Moderado"),CONCATENATE("R4C",'Mapa final'!#REF!),"")</f>
        <v>#REF!</v>
      </c>
      <c r="W29" s="55" t="e">
        <f>IF(AND('Mapa final'!#REF!="Media",'Mapa final'!#REF!="Moderado"),CONCATENATE("R4C",'Mapa final'!#REF!),"")</f>
        <v>#REF!</v>
      </c>
      <c r="X29" s="55" t="e">
        <f>IF(AND('Mapa final'!#REF!="Media",'Mapa final'!#REF!="Moderado"),CONCATENATE("R4C",'Mapa final'!#REF!),"")</f>
        <v>#REF!</v>
      </c>
      <c r="Y29" s="55" t="e">
        <f>IF(AND('Mapa final'!#REF!="Media",'Mapa final'!#REF!="Moderado"),CONCATENATE("R4C",'Mapa final'!#REF!),"")</f>
        <v>#REF!</v>
      </c>
      <c r="Z29" s="55" t="e">
        <f>IF(AND('Mapa final'!#REF!="Media",'Mapa final'!#REF!="Moderado"),CONCATENATE("R4C",'Mapa final'!#REF!),"")</f>
        <v>#REF!</v>
      </c>
      <c r="AA29" s="56" t="e">
        <f>IF(AND('Mapa final'!#REF!="Media",'Mapa final'!#REF!="Moderado"),CONCATENATE("R4C",'Mapa final'!#REF!),"")</f>
        <v>#REF!</v>
      </c>
      <c r="AB29" s="38" t="e">
        <f>IF(AND('Mapa final'!#REF!="Media",'Mapa final'!#REF!="Mayor"),CONCATENATE("R4C",'Mapa final'!#REF!),"")</f>
        <v>#REF!</v>
      </c>
      <c r="AC29" s="39" t="e">
        <f>IF(AND('Mapa final'!#REF!="Media",'Mapa final'!#REF!="Mayor"),CONCATENATE("R4C",'Mapa final'!#REF!),"")</f>
        <v>#REF!</v>
      </c>
      <c r="AD29" s="44" t="e">
        <f>IF(AND('Mapa final'!#REF!="Media",'Mapa final'!#REF!="Mayor"),CONCATENATE("R4C",'Mapa final'!#REF!),"")</f>
        <v>#REF!</v>
      </c>
      <c r="AE29" s="44" t="e">
        <f>IF(AND('Mapa final'!#REF!="Media",'Mapa final'!#REF!="Mayor"),CONCATENATE("R4C",'Mapa final'!#REF!),"")</f>
        <v>#REF!</v>
      </c>
      <c r="AF29" s="44" t="e">
        <f>IF(AND('Mapa final'!#REF!="Media",'Mapa final'!#REF!="Mayor"),CONCATENATE("R4C",'Mapa final'!#REF!),"")</f>
        <v>#REF!</v>
      </c>
      <c r="AG29" s="40" t="e">
        <f>IF(AND('Mapa final'!#REF!="Media",'Mapa final'!#REF!="Mayor"),CONCATENATE("R4C",'Mapa final'!#REF!),"")</f>
        <v>#REF!</v>
      </c>
      <c r="AH29" s="41" t="e">
        <f>IF(AND('Mapa final'!#REF!="Media",'Mapa final'!#REF!="Catastrófico"),CONCATENATE("R4C",'Mapa final'!#REF!),"")</f>
        <v>#REF!</v>
      </c>
      <c r="AI29" s="42" t="e">
        <f>IF(AND('Mapa final'!#REF!="Media",'Mapa final'!#REF!="Catastrófico"),CONCATENATE("R4C",'Mapa final'!#REF!),"")</f>
        <v>#REF!</v>
      </c>
      <c r="AJ29" s="42" t="e">
        <f>IF(AND('Mapa final'!#REF!="Media",'Mapa final'!#REF!="Catastrófico"),CONCATENATE("R4C",'Mapa final'!#REF!),"")</f>
        <v>#REF!</v>
      </c>
      <c r="AK29" s="42" t="e">
        <f>IF(AND('Mapa final'!#REF!="Media",'Mapa final'!#REF!="Catastrófico"),CONCATENATE("R4C",'Mapa final'!#REF!),"")</f>
        <v>#REF!</v>
      </c>
      <c r="AL29" s="42" t="e">
        <f>IF(AND('Mapa final'!#REF!="Media",'Mapa final'!#REF!="Catastrófico"),CONCATENATE("R4C",'Mapa final'!#REF!),"")</f>
        <v>#REF!</v>
      </c>
      <c r="AM29" s="43" t="e">
        <f>IF(AND('Mapa final'!#REF!="Media",'Mapa final'!#REF!="Catastrófico"),CONCATENATE("R4C",'Mapa final'!#REF!),"")</f>
        <v>#REF!</v>
      </c>
      <c r="AN29" s="70"/>
      <c r="AO29" s="388"/>
      <c r="AP29" s="389"/>
      <c r="AQ29" s="389"/>
      <c r="AR29" s="389"/>
      <c r="AS29" s="389"/>
      <c r="AT29" s="39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306"/>
      <c r="C30" s="306"/>
      <c r="D30" s="307"/>
      <c r="E30" s="347"/>
      <c r="F30" s="348"/>
      <c r="G30" s="348"/>
      <c r="H30" s="348"/>
      <c r="I30" s="349"/>
      <c r="J30" s="54" t="e">
        <f>IF(AND('Mapa final'!#REF!="Media",'Mapa final'!#REF!="Leve"),CONCATENATE("R5C",'Mapa final'!#REF!),"")</f>
        <v>#REF!</v>
      </c>
      <c r="K30" s="55" t="e">
        <f>IF(AND('Mapa final'!#REF!="Media",'Mapa final'!#REF!="Leve"),CONCATENATE("R5C",'Mapa final'!#REF!),"")</f>
        <v>#REF!</v>
      </c>
      <c r="L30" s="55" t="e">
        <f>IF(AND('Mapa final'!#REF!="Media",'Mapa final'!#REF!="Leve"),CONCATENATE("R5C",'Mapa final'!#REF!),"")</f>
        <v>#REF!</v>
      </c>
      <c r="M30" s="55" t="e">
        <f>IF(AND('Mapa final'!#REF!="Media",'Mapa final'!#REF!="Leve"),CONCATENATE("R5C",'Mapa final'!#REF!),"")</f>
        <v>#REF!</v>
      </c>
      <c r="N30" s="55" t="e">
        <f>IF(AND('Mapa final'!#REF!="Media",'Mapa final'!#REF!="Leve"),CONCATENATE("R5C",'Mapa final'!#REF!),"")</f>
        <v>#REF!</v>
      </c>
      <c r="O30" s="56" t="e">
        <f>IF(AND('Mapa final'!#REF!="Media",'Mapa final'!#REF!="Leve"),CONCATENATE("R5C",'Mapa final'!#REF!),"")</f>
        <v>#REF!</v>
      </c>
      <c r="P30" s="54" t="e">
        <f>IF(AND('Mapa final'!#REF!="Media",'Mapa final'!#REF!="Menor"),CONCATENATE("R5C",'Mapa final'!#REF!),"")</f>
        <v>#REF!</v>
      </c>
      <c r="Q30" s="55" t="e">
        <f>IF(AND('Mapa final'!#REF!="Media",'Mapa final'!#REF!="Menor"),CONCATENATE("R5C",'Mapa final'!#REF!),"")</f>
        <v>#REF!</v>
      </c>
      <c r="R30" s="55" t="e">
        <f>IF(AND('Mapa final'!#REF!="Media",'Mapa final'!#REF!="Menor"),CONCATENATE("R5C",'Mapa final'!#REF!),"")</f>
        <v>#REF!</v>
      </c>
      <c r="S30" s="55" t="e">
        <f>IF(AND('Mapa final'!#REF!="Media",'Mapa final'!#REF!="Menor"),CONCATENATE("R5C",'Mapa final'!#REF!),"")</f>
        <v>#REF!</v>
      </c>
      <c r="T30" s="55" t="e">
        <f>IF(AND('Mapa final'!#REF!="Media",'Mapa final'!#REF!="Menor"),CONCATENATE("R5C",'Mapa final'!#REF!),"")</f>
        <v>#REF!</v>
      </c>
      <c r="U30" s="56" t="e">
        <f>IF(AND('Mapa final'!#REF!="Media",'Mapa final'!#REF!="Menor"),CONCATENATE("R5C",'Mapa final'!#REF!),"")</f>
        <v>#REF!</v>
      </c>
      <c r="V30" s="54" t="e">
        <f>IF(AND('Mapa final'!#REF!="Media",'Mapa final'!#REF!="Moderado"),CONCATENATE("R5C",'Mapa final'!#REF!),"")</f>
        <v>#REF!</v>
      </c>
      <c r="W30" s="55" t="e">
        <f>IF(AND('Mapa final'!#REF!="Media",'Mapa final'!#REF!="Moderado"),CONCATENATE("R5C",'Mapa final'!#REF!),"")</f>
        <v>#REF!</v>
      </c>
      <c r="X30" s="55" t="e">
        <f>IF(AND('Mapa final'!#REF!="Media",'Mapa final'!#REF!="Moderado"),CONCATENATE("R5C",'Mapa final'!#REF!),"")</f>
        <v>#REF!</v>
      </c>
      <c r="Y30" s="55" t="e">
        <f>IF(AND('Mapa final'!#REF!="Media",'Mapa final'!#REF!="Moderado"),CONCATENATE("R5C",'Mapa final'!#REF!),"")</f>
        <v>#REF!</v>
      </c>
      <c r="Z30" s="55" t="e">
        <f>IF(AND('Mapa final'!#REF!="Media",'Mapa final'!#REF!="Moderado"),CONCATENATE("R5C",'Mapa final'!#REF!),"")</f>
        <v>#REF!</v>
      </c>
      <c r="AA30" s="56" t="e">
        <f>IF(AND('Mapa final'!#REF!="Media",'Mapa final'!#REF!="Moderado"),CONCATENATE("R5C",'Mapa final'!#REF!),"")</f>
        <v>#REF!</v>
      </c>
      <c r="AB30" s="38" t="e">
        <f>IF(AND('Mapa final'!#REF!="Media",'Mapa final'!#REF!="Mayor"),CONCATENATE("R5C",'Mapa final'!#REF!),"")</f>
        <v>#REF!</v>
      </c>
      <c r="AC30" s="39" t="e">
        <f>IF(AND('Mapa final'!#REF!="Media",'Mapa final'!#REF!="Mayor"),CONCATENATE("R5C",'Mapa final'!#REF!),"")</f>
        <v>#REF!</v>
      </c>
      <c r="AD30" s="44" t="e">
        <f>IF(AND('Mapa final'!#REF!="Media",'Mapa final'!#REF!="Mayor"),CONCATENATE("R5C",'Mapa final'!#REF!),"")</f>
        <v>#REF!</v>
      </c>
      <c r="AE30" s="44" t="e">
        <f>IF(AND('Mapa final'!#REF!="Media",'Mapa final'!#REF!="Mayor"),CONCATENATE("R5C",'Mapa final'!#REF!),"")</f>
        <v>#REF!</v>
      </c>
      <c r="AF30" s="44" t="e">
        <f>IF(AND('Mapa final'!#REF!="Media",'Mapa final'!#REF!="Mayor"),CONCATENATE("R5C",'Mapa final'!#REF!),"")</f>
        <v>#REF!</v>
      </c>
      <c r="AG30" s="40" t="e">
        <f>IF(AND('Mapa final'!#REF!="Media",'Mapa final'!#REF!="Mayor"),CONCATENATE("R5C",'Mapa final'!#REF!),"")</f>
        <v>#REF!</v>
      </c>
      <c r="AH30" s="41" t="e">
        <f>IF(AND('Mapa final'!#REF!="Media",'Mapa final'!#REF!="Catastrófico"),CONCATENATE("R5C",'Mapa final'!#REF!),"")</f>
        <v>#REF!</v>
      </c>
      <c r="AI30" s="42" t="e">
        <f>IF(AND('Mapa final'!#REF!="Media",'Mapa final'!#REF!="Catastrófico"),CONCATENATE("R5C",'Mapa final'!#REF!),"")</f>
        <v>#REF!</v>
      </c>
      <c r="AJ30" s="42" t="e">
        <f>IF(AND('Mapa final'!#REF!="Media",'Mapa final'!#REF!="Catastrófico"),CONCATENATE("R5C",'Mapa final'!#REF!),"")</f>
        <v>#REF!</v>
      </c>
      <c r="AK30" s="42" t="e">
        <f>IF(AND('Mapa final'!#REF!="Media",'Mapa final'!#REF!="Catastrófico"),CONCATENATE("R5C",'Mapa final'!#REF!),"")</f>
        <v>#REF!</v>
      </c>
      <c r="AL30" s="42" t="e">
        <f>IF(AND('Mapa final'!#REF!="Media",'Mapa final'!#REF!="Catastrófico"),CONCATENATE("R5C",'Mapa final'!#REF!),"")</f>
        <v>#REF!</v>
      </c>
      <c r="AM30" s="43" t="e">
        <f>IF(AND('Mapa final'!#REF!="Media",'Mapa final'!#REF!="Catastrófico"),CONCATENATE("R5C",'Mapa final'!#REF!),"")</f>
        <v>#REF!</v>
      </c>
      <c r="AN30" s="70"/>
      <c r="AO30" s="388"/>
      <c r="AP30" s="389"/>
      <c r="AQ30" s="389"/>
      <c r="AR30" s="389"/>
      <c r="AS30" s="389"/>
      <c r="AT30" s="39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306"/>
      <c r="C31" s="306"/>
      <c r="D31" s="307"/>
      <c r="E31" s="347"/>
      <c r="F31" s="348"/>
      <c r="G31" s="348"/>
      <c r="H31" s="348"/>
      <c r="I31" s="349"/>
      <c r="J31" s="54" t="e">
        <f>IF(AND('Mapa final'!#REF!="Media",'Mapa final'!#REF!="Leve"),CONCATENATE("R6C",'Mapa final'!#REF!),"")</f>
        <v>#REF!</v>
      </c>
      <c r="K31" s="55" t="e">
        <f>IF(AND('Mapa final'!#REF!="Media",'Mapa final'!#REF!="Leve"),CONCATENATE("R6C",'Mapa final'!#REF!),"")</f>
        <v>#REF!</v>
      </c>
      <c r="L31" s="55" t="e">
        <f>IF(AND('Mapa final'!#REF!="Media",'Mapa final'!#REF!="Leve"),CONCATENATE("R6C",'Mapa final'!#REF!),"")</f>
        <v>#REF!</v>
      </c>
      <c r="M31" s="55" t="e">
        <f>IF(AND('Mapa final'!#REF!="Media",'Mapa final'!#REF!="Leve"),CONCATENATE("R6C",'Mapa final'!#REF!),"")</f>
        <v>#REF!</v>
      </c>
      <c r="N31" s="55" t="e">
        <f>IF(AND('Mapa final'!#REF!="Media",'Mapa final'!#REF!="Leve"),CONCATENATE("R6C",'Mapa final'!#REF!),"")</f>
        <v>#REF!</v>
      </c>
      <c r="O31" s="56" t="e">
        <f>IF(AND('Mapa final'!#REF!="Media",'Mapa final'!#REF!="Leve"),CONCATENATE("R6C",'Mapa final'!#REF!),"")</f>
        <v>#REF!</v>
      </c>
      <c r="P31" s="54" t="e">
        <f>IF(AND('Mapa final'!#REF!="Media",'Mapa final'!#REF!="Menor"),CONCATENATE("R6C",'Mapa final'!#REF!),"")</f>
        <v>#REF!</v>
      </c>
      <c r="Q31" s="55" t="e">
        <f>IF(AND('Mapa final'!#REF!="Media",'Mapa final'!#REF!="Menor"),CONCATENATE("R6C",'Mapa final'!#REF!),"")</f>
        <v>#REF!</v>
      </c>
      <c r="R31" s="55" t="e">
        <f>IF(AND('Mapa final'!#REF!="Media",'Mapa final'!#REF!="Menor"),CONCATENATE("R6C",'Mapa final'!#REF!),"")</f>
        <v>#REF!</v>
      </c>
      <c r="S31" s="55" t="e">
        <f>IF(AND('Mapa final'!#REF!="Media",'Mapa final'!#REF!="Menor"),CONCATENATE("R6C",'Mapa final'!#REF!),"")</f>
        <v>#REF!</v>
      </c>
      <c r="T31" s="55" t="e">
        <f>IF(AND('Mapa final'!#REF!="Media",'Mapa final'!#REF!="Menor"),CONCATENATE("R6C",'Mapa final'!#REF!),"")</f>
        <v>#REF!</v>
      </c>
      <c r="U31" s="56" t="e">
        <f>IF(AND('Mapa final'!#REF!="Media",'Mapa final'!#REF!="Menor"),CONCATENATE("R6C",'Mapa final'!#REF!),"")</f>
        <v>#REF!</v>
      </c>
      <c r="V31" s="54" t="e">
        <f>IF(AND('Mapa final'!#REF!="Media",'Mapa final'!#REF!="Moderado"),CONCATENATE("R6C",'Mapa final'!#REF!),"")</f>
        <v>#REF!</v>
      </c>
      <c r="W31" s="55" t="e">
        <f>IF(AND('Mapa final'!#REF!="Media",'Mapa final'!#REF!="Moderado"),CONCATENATE("R6C",'Mapa final'!#REF!),"")</f>
        <v>#REF!</v>
      </c>
      <c r="X31" s="55" t="e">
        <f>IF(AND('Mapa final'!#REF!="Media",'Mapa final'!#REF!="Moderado"),CONCATENATE("R6C",'Mapa final'!#REF!),"")</f>
        <v>#REF!</v>
      </c>
      <c r="Y31" s="55" t="e">
        <f>IF(AND('Mapa final'!#REF!="Media",'Mapa final'!#REF!="Moderado"),CONCATENATE("R6C",'Mapa final'!#REF!),"")</f>
        <v>#REF!</v>
      </c>
      <c r="Z31" s="55" t="e">
        <f>IF(AND('Mapa final'!#REF!="Media",'Mapa final'!#REF!="Moderado"),CONCATENATE("R6C",'Mapa final'!#REF!),"")</f>
        <v>#REF!</v>
      </c>
      <c r="AA31" s="56" t="e">
        <f>IF(AND('Mapa final'!#REF!="Media",'Mapa final'!#REF!="Moderado"),CONCATENATE("R6C",'Mapa final'!#REF!),"")</f>
        <v>#REF!</v>
      </c>
      <c r="AB31" s="38" t="e">
        <f>IF(AND('Mapa final'!#REF!="Media",'Mapa final'!#REF!="Mayor"),CONCATENATE("R6C",'Mapa final'!#REF!),"")</f>
        <v>#REF!</v>
      </c>
      <c r="AC31" s="39" t="e">
        <f>IF(AND('Mapa final'!#REF!="Media",'Mapa final'!#REF!="Mayor"),CONCATENATE("R6C",'Mapa final'!#REF!),"")</f>
        <v>#REF!</v>
      </c>
      <c r="AD31" s="44" t="e">
        <f>IF(AND('Mapa final'!#REF!="Media",'Mapa final'!#REF!="Mayor"),CONCATENATE("R6C",'Mapa final'!#REF!),"")</f>
        <v>#REF!</v>
      </c>
      <c r="AE31" s="44" t="e">
        <f>IF(AND('Mapa final'!#REF!="Media",'Mapa final'!#REF!="Mayor"),CONCATENATE("R6C",'Mapa final'!#REF!),"")</f>
        <v>#REF!</v>
      </c>
      <c r="AF31" s="44" t="e">
        <f>IF(AND('Mapa final'!#REF!="Media",'Mapa final'!#REF!="Mayor"),CONCATENATE("R6C",'Mapa final'!#REF!),"")</f>
        <v>#REF!</v>
      </c>
      <c r="AG31" s="40" t="e">
        <f>IF(AND('Mapa final'!#REF!="Media",'Mapa final'!#REF!="Mayor"),CONCATENATE("R6C",'Mapa final'!#REF!),"")</f>
        <v>#REF!</v>
      </c>
      <c r="AH31" s="41" t="e">
        <f>IF(AND('Mapa final'!#REF!="Media",'Mapa final'!#REF!="Catastrófico"),CONCATENATE("R6C",'Mapa final'!#REF!),"")</f>
        <v>#REF!</v>
      </c>
      <c r="AI31" s="42" t="e">
        <f>IF(AND('Mapa final'!#REF!="Media",'Mapa final'!#REF!="Catastrófico"),CONCATENATE("R6C",'Mapa final'!#REF!),"")</f>
        <v>#REF!</v>
      </c>
      <c r="AJ31" s="42" t="e">
        <f>IF(AND('Mapa final'!#REF!="Media",'Mapa final'!#REF!="Catastrófico"),CONCATENATE("R6C",'Mapa final'!#REF!),"")</f>
        <v>#REF!</v>
      </c>
      <c r="AK31" s="42" t="e">
        <f>IF(AND('Mapa final'!#REF!="Media",'Mapa final'!#REF!="Catastrófico"),CONCATENATE("R6C",'Mapa final'!#REF!),"")</f>
        <v>#REF!</v>
      </c>
      <c r="AL31" s="42" t="e">
        <f>IF(AND('Mapa final'!#REF!="Media",'Mapa final'!#REF!="Catastrófico"),CONCATENATE("R6C",'Mapa final'!#REF!),"")</f>
        <v>#REF!</v>
      </c>
      <c r="AM31" s="43" t="e">
        <f>IF(AND('Mapa final'!#REF!="Media",'Mapa final'!#REF!="Catastrófico"),CONCATENATE("R6C",'Mapa final'!#REF!),"")</f>
        <v>#REF!</v>
      </c>
      <c r="AN31" s="70"/>
      <c r="AO31" s="388"/>
      <c r="AP31" s="389"/>
      <c r="AQ31" s="389"/>
      <c r="AR31" s="389"/>
      <c r="AS31" s="389"/>
      <c r="AT31" s="39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306"/>
      <c r="C32" s="306"/>
      <c r="D32" s="307"/>
      <c r="E32" s="347"/>
      <c r="F32" s="348"/>
      <c r="G32" s="348"/>
      <c r="H32" s="348"/>
      <c r="I32" s="349"/>
      <c r="J32" s="54" t="e">
        <f>IF(AND('Mapa final'!#REF!="Media",'Mapa final'!#REF!="Leve"),CONCATENATE("R7C",'Mapa final'!#REF!),"")</f>
        <v>#REF!</v>
      </c>
      <c r="K32" s="55" t="e">
        <f>IF(AND('Mapa final'!#REF!="Media",'Mapa final'!#REF!="Leve"),CONCATENATE("R7C",'Mapa final'!#REF!),"")</f>
        <v>#REF!</v>
      </c>
      <c r="L32" s="55" t="e">
        <f>IF(AND('Mapa final'!#REF!="Media",'Mapa final'!#REF!="Leve"),CONCATENATE("R7C",'Mapa final'!#REF!),"")</f>
        <v>#REF!</v>
      </c>
      <c r="M32" s="55" t="e">
        <f>IF(AND('Mapa final'!#REF!="Media",'Mapa final'!#REF!="Leve"),CONCATENATE("R7C",'Mapa final'!#REF!),"")</f>
        <v>#REF!</v>
      </c>
      <c r="N32" s="55" t="e">
        <f>IF(AND('Mapa final'!#REF!="Media",'Mapa final'!#REF!="Leve"),CONCATENATE("R7C",'Mapa final'!#REF!),"")</f>
        <v>#REF!</v>
      </c>
      <c r="O32" s="56" t="e">
        <f>IF(AND('Mapa final'!#REF!="Media",'Mapa final'!#REF!="Leve"),CONCATENATE("R7C",'Mapa final'!#REF!),"")</f>
        <v>#REF!</v>
      </c>
      <c r="P32" s="54" t="e">
        <f>IF(AND('Mapa final'!#REF!="Media",'Mapa final'!#REF!="Menor"),CONCATENATE("R7C",'Mapa final'!#REF!),"")</f>
        <v>#REF!</v>
      </c>
      <c r="Q32" s="55" t="e">
        <f>IF(AND('Mapa final'!#REF!="Media",'Mapa final'!#REF!="Menor"),CONCATENATE("R7C",'Mapa final'!#REF!),"")</f>
        <v>#REF!</v>
      </c>
      <c r="R32" s="55" t="e">
        <f>IF(AND('Mapa final'!#REF!="Media",'Mapa final'!#REF!="Menor"),CONCATENATE("R7C",'Mapa final'!#REF!),"")</f>
        <v>#REF!</v>
      </c>
      <c r="S32" s="55" t="e">
        <f>IF(AND('Mapa final'!#REF!="Media",'Mapa final'!#REF!="Menor"),CONCATENATE("R7C",'Mapa final'!#REF!),"")</f>
        <v>#REF!</v>
      </c>
      <c r="T32" s="55" t="e">
        <f>IF(AND('Mapa final'!#REF!="Media",'Mapa final'!#REF!="Menor"),CONCATENATE("R7C",'Mapa final'!#REF!),"")</f>
        <v>#REF!</v>
      </c>
      <c r="U32" s="56" t="e">
        <f>IF(AND('Mapa final'!#REF!="Media",'Mapa final'!#REF!="Menor"),CONCATENATE("R7C",'Mapa final'!#REF!),"")</f>
        <v>#REF!</v>
      </c>
      <c r="V32" s="54" t="e">
        <f>IF(AND('Mapa final'!#REF!="Media",'Mapa final'!#REF!="Moderado"),CONCATENATE("R7C",'Mapa final'!#REF!),"")</f>
        <v>#REF!</v>
      </c>
      <c r="W32" s="55" t="e">
        <f>IF(AND('Mapa final'!#REF!="Media",'Mapa final'!#REF!="Moderado"),CONCATENATE("R7C",'Mapa final'!#REF!),"")</f>
        <v>#REF!</v>
      </c>
      <c r="X32" s="55" t="e">
        <f>IF(AND('Mapa final'!#REF!="Media",'Mapa final'!#REF!="Moderado"),CONCATENATE("R7C",'Mapa final'!#REF!),"")</f>
        <v>#REF!</v>
      </c>
      <c r="Y32" s="55" t="e">
        <f>IF(AND('Mapa final'!#REF!="Media",'Mapa final'!#REF!="Moderado"),CONCATENATE("R7C",'Mapa final'!#REF!),"")</f>
        <v>#REF!</v>
      </c>
      <c r="Z32" s="55" t="e">
        <f>IF(AND('Mapa final'!#REF!="Media",'Mapa final'!#REF!="Moderado"),CONCATENATE("R7C",'Mapa final'!#REF!),"")</f>
        <v>#REF!</v>
      </c>
      <c r="AA32" s="56" t="e">
        <f>IF(AND('Mapa final'!#REF!="Media",'Mapa final'!#REF!="Moderado"),CONCATENATE("R7C",'Mapa final'!#REF!),"")</f>
        <v>#REF!</v>
      </c>
      <c r="AB32" s="38" t="e">
        <f>IF(AND('Mapa final'!#REF!="Media",'Mapa final'!#REF!="Mayor"),CONCATENATE("R7C",'Mapa final'!#REF!),"")</f>
        <v>#REF!</v>
      </c>
      <c r="AC32" s="39" t="e">
        <f>IF(AND('Mapa final'!#REF!="Media",'Mapa final'!#REF!="Mayor"),CONCATENATE("R7C",'Mapa final'!#REF!),"")</f>
        <v>#REF!</v>
      </c>
      <c r="AD32" s="44" t="e">
        <f>IF(AND('Mapa final'!#REF!="Media",'Mapa final'!#REF!="Mayor"),CONCATENATE("R7C",'Mapa final'!#REF!),"")</f>
        <v>#REF!</v>
      </c>
      <c r="AE32" s="44" t="e">
        <f>IF(AND('Mapa final'!#REF!="Media",'Mapa final'!#REF!="Mayor"),CONCATENATE("R7C",'Mapa final'!#REF!),"")</f>
        <v>#REF!</v>
      </c>
      <c r="AF32" s="44" t="e">
        <f>IF(AND('Mapa final'!#REF!="Media",'Mapa final'!#REF!="Mayor"),CONCATENATE("R7C",'Mapa final'!#REF!),"")</f>
        <v>#REF!</v>
      </c>
      <c r="AG32" s="40" t="e">
        <f>IF(AND('Mapa final'!#REF!="Media",'Mapa final'!#REF!="Mayor"),CONCATENATE("R7C",'Mapa final'!#REF!),"")</f>
        <v>#REF!</v>
      </c>
      <c r="AH32" s="41" t="e">
        <f>IF(AND('Mapa final'!#REF!="Media",'Mapa final'!#REF!="Catastrófico"),CONCATENATE("R7C",'Mapa final'!#REF!),"")</f>
        <v>#REF!</v>
      </c>
      <c r="AI32" s="42" t="e">
        <f>IF(AND('Mapa final'!#REF!="Media",'Mapa final'!#REF!="Catastrófico"),CONCATENATE("R7C",'Mapa final'!#REF!),"")</f>
        <v>#REF!</v>
      </c>
      <c r="AJ32" s="42" t="e">
        <f>IF(AND('Mapa final'!#REF!="Media",'Mapa final'!#REF!="Catastrófico"),CONCATENATE("R7C",'Mapa final'!#REF!),"")</f>
        <v>#REF!</v>
      </c>
      <c r="AK32" s="42" t="e">
        <f>IF(AND('Mapa final'!#REF!="Media",'Mapa final'!#REF!="Catastrófico"),CONCATENATE("R7C",'Mapa final'!#REF!),"")</f>
        <v>#REF!</v>
      </c>
      <c r="AL32" s="42" t="e">
        <f>IF(AND('Mapa final'!#REF!="Media",'Mapa final'!#REF!="Catastrófico"),CONCATENATE("R7C",'Mapa final'!#REF!),"")</f>
        <v>#REF!</v>
      </c>
      <c r="AM32" s="43" t="e">
        <f>IF(AND('Mapa final'!#REF!="Media",'Mapa final'!#REF!="Catastrófico"),CONCATENATE("R7C",'Mapa final'!#REF!),"")</f>
        <v>#REF!</v>
      </c>
      <c r="AN32" s="70"/>
      <c r="AO32" s="388"/>
      <c r="AP32" s="389"/>
      <c r="AQ32" s="389"/>
      <c r="AR32" s="389"/>
      <c r="AS32" s="389"/>
      <c r="AT32" s="39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306"/>
      <c r="C33" s="306"/>
      <c r="D33" s="307"/>
      <c r="E33" s="347"/>
      <c r="F33" s="348"/>
      <c r="G33" s="348"/>
      <c r="H33" s="348"/>
      <c r="I33" s="349"/>
      <c r="J33" s="54" t="e">
        <f>IF(AND('Mapa final'!#REF!="Media",'Mapa final'!#REF!="Leve"),CONCATENATE("R8C",'Mapa final'!#REF!),"")</f>
        <v>#REF!</v>
      </c>
      <c r="K33" s="55" t="e">
        <f>IF(AND('Mapa final'!#REF!="Media",'Mapa final'!#REF!="Leve"),CONCATENATE("R8C",'Mapa final'!#REF!),"")</f>
        <v>#REF!</v>
      </c>
      <c r="L33" s="55" t="e">
        <f>IF(AND('Mapa final'!#REF!="Media",'Mapa final'!#REF!="Leve"),CONCATENATE("R8C",'Mapa final'!#REF!),"")</f>
        <v>#REF!</v>
      </c>
      <c r="M33" s="55" t="e">
        <f>IF(AND('Mapa final'!#REF!="Media",'Mapa final'!#REF!="Leve"),CONCATENATE("R8C",'Mapa final'!#REF!),"")</f>
        <v>#REF!</v>
      </c>
      <c r="N33" s="55" t="e">
        <f>IF(AND('Mapa final'!#REF!="Media",'Mapa final'!#REF!="Leve"),CONCATENATE("R8C",'Mapa final'!#REF!),"")</f>
        <v>#REF!</v>
      </c>
      <c r="O33" s="56" t="e">
        <f>IF(AND('Mapa final'!#REF!="Media",'Mapa final'!#REF!="Leve"),CONCATENATE("R8C",'Mapa final'!#REF!),"")</f>
        <v>#REF!</v>
      </c>
      <c r="P33" s="54" t="e">
        <f>IF(AND('Mapa final'!#REF!="Media",'Mapa final'!#REF!="Menor"),CONCATENATE("R8C",'Mapa final'!#REF!),"")</f>
        <v>#REF!</v>
      </c>
      <c r="Q33" s="55" t="e">
        <f>IF(AND('Mapa final'!#REF!="Media",'Mapa final'!#REF!="Menor"),CONCATENATE("R8C",'Mapa final'!#REF!),"")</f>
        <v>#REF!</v>
      </c>
      <c r="R33" s="55" t="e">
        <f>IF(AND('Mapa final'!#REF!="Media",'Mapa final'!#REF!="Menor"),CONCATENATE("R8C",'Mapa final'!#REF!),"")</f>
        <v>#REF!</v>
      </c>
      <c r="S33" s="55" t="e">
        <f>IF(AND('Mapa final'!#REF!="Media",'Mapa final'!#REF!="Menor"),CONCATENATE("R8C",'Mapa final'!#REF!),"")</f>
        <v>#REF!</v>
      </c>
      <c r="T33" s="55" t="e">
        <f>IF(AND('Mapa final'!#REF!="Media",'Mapa final'!#REF!="Menor"),CONCATENATE("R8C",'Mapa final'!#REF!),"")</f>
        <v>#REF!</v>
      </c>
      <c r="U33" s="56" t="e">
        <f>IF(AND('Mapa final'!#REF!="Media",'Mapa final'!#REF!="Menor"),CONCATENATE("R8C",'Mapa final'!#REF!),"")</f>
        <v>#REF!</v>
      </c>
      <c r="V33" s="54" t="e">
        <f>IF(AND('Mapa final'!#REF!="Media",'Mapa final'!#REF!="Moderado"),CONCATENATE("R8C",'Mapa final'!#REF!),"")</f>
        <v>#REF!</v>
      </c>
      <c r="W33" s="55" t="e">
        <f>IF(AND('Mapa final'!#REF!="Media",'Mapa final'!#REF!="Moderado"),CONCATENATE("R8C",'Mapa final'!#REF!),"")</f>
        <v>#REF!</v>
      </c>
      <c r="X33" s="55" t="e">
        <f>IF(AND('Mapa final'!#REF!="Media",'Mapa final'!#REF!="Moderado"),CONCATENATE("R8C",'Mapa final'!#REF!),"")</f>
        <v>#REF!</v>
      </c>
      <c r="Y33" s="55" t="e">
        <f>IF(AND('Mapa final'!#REF!="Media",'Mapa final'!#REF!="Moderado"),CONCATENATE("R8C",'Mapa final'!#REF!),"")</f>
        <v>#REF!</v>
      </c>
      <c r="Z33" s="55" t="e">
        <f>IF(AND('Mapa final'!#REF!="Media",'Mapa final'!#REF!="Moderado"),CONCATENATE("R8C",'Mapa final'!#REF!),"")</f>
        <v>#REF!</v>
      </c>
      <c r="AA33" s="56" t="e">
        <f>IF(AND('Mapa final'!#REF!="Media",'Mapa final'!#REF!="Moderado"),CONCATENATE("R8C",'Mapa final'!#REF!),"")</f>
        <v>#REF!</v>
      </c>
      <c r="AB33" s="38" t="e">
        <f>IF(AND('Mapa final'!#REF!="Media",'Mapa final'!#REF!="Mayor"),CONCATENATE("R8C",'Mapa final'!#REF!),"")</f>
        <v>#REF!</v>
      </c>
      <c r="AC33" s="39" t="e">
        <f>IF(AND('Mapa final'!#REF!="Media",'Mapa final'!#REF!="Mayor"),CONCATENATE("R8C",'Mapa final'!#REF!),"")</f>
        <v>#REF!</v>
      </c>
      <c r="AD33" s="44" t="e">
        <f>IF(AND('Mapa final'!#REF!="Media",'Mapa final'!#REF!="Mayor"),CONCATENATE("R8C",'Mapa final'!#REF!),"")</f>
        <v>#REF!</v>
      </c>
      <c r="AE33" s="44" t="e">
        <f>IF(AND('Mapa final'!#REF!="Media",'Mapa final'!#REF!="Mayor"),CONCATENATE("R8C",'Mapa final'!#REF!),"")</f>
        <v>#REF!</v>
      </c>
      <c r="AF33" s="44" t="e">
        <f>IF(AND('Mapa final'!#REF!="Media",'Mapa final'!#REF!="Mayor"),CONCATENATE("R8C",'Mapa final'!#REF!),"")</f>
        <v>#REF!</v>
      </c>
      <c r="AG33" s="40" t="e">
        <f>IF(AND('Mapa final'!#REF!="Media",'Mapa final'!#REF!="Mayor"),CONCATENATE("R8C",'Mapa final'!#REF!),"")</f>
        <v>#REF!</v>
      </c>
      <c r="AH33" s="41" t="e">
        <f>IF(AND('Mapa final'!#REF!="Media",'Mapa final'!#REF!="Catastrófico"),CONCATENATE("R8C",'Mapa final'!#REF!),"")</f>
        <v>#REF!</v>
      </c>
      <c r="AI33" s="42" t="e">
        <f>IF(AND('Mapa final'!#REF!="Media",'Mapa final'!#REF!="Catastrófico"),CONCATENATE("R8C",'Mapa final'!#REF!),"")</f>
        <v>#REF!</v>
      </c>
      <c r="AJ33" s="42" t="e">
        <f>IF(AND('Mapa final'!#REF!="Media",'Mapa final'!#REF!="Catastrófico"),CONCATENATE("R8C",'Mapa final'!#REF!),"")</f>
        <v>#REF!</v>
      </c>
      <c r="AK33" s="42" t="e">
        <f>IF(AND('Mapa final'!#REF!="Media",'Mapa final'!#REF!="Catastrófico"),CONCATENATE("R8C",'Mapa final'!#REF!),"")</f>
        <v>#REF!</v>
      </c>
      <c r="AL33" s="42" t="e">
        <f>IF(AND('Mapa final'!#REF!="Media",'Mapa final'!#REF!="Catastrófico"),CONCATENATE("R8C",'Mapa final'!#REF!),"")</f>
        <v>#REF!</v>
      </c>
      <c r="AM33" s="43" t="e">
        <f>IF(AND('Mapa final'!#REF!="Media",'Mapa final'!#REF!="Catastrófico"),CONCATENATE("R8C",'Mapa final'!#REF!),"")</f>
        <v>#REF!</v>
      </c>
      <c r="AN33" s="70"/>
      <c r="AO33" s="388"/>
      <c r="AP33" s="389"/>
      <c r="AQ33" s="389"/>
      <c r="AR33" s="389"/>
      <c r="AS33" s="389"/>
      <c r="AT33" s="39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306"/>
      <c r="C34" s="306"/>
      <c r="D34" s="307"/>
      <c r="E34" s="347"/>
      <c r="F34" s="348"/>
      <c r="G34" s="348"/>
      <c r="H34" s="348"/>
      <c r="I34" s="349"/>
      <c r="J34" s="54" t="e">
        <f>IF(AND('Mapa final'!#REF!="Media",'Mapa final'!#REF!="Leve"),CONCATENATE("R9C",'Mapa final'!#REF!),"")</f>
        <v>#REF!</v>
      </c>
      <c r="K34" s="55" t="e">
        <f>IF(AND('Mapa final'!#REF!="Media",'Mapa final'!#REF!="Leve"),CONCATENATE("R9C",'Mapa final'!#REF!),"")</f>
        <v>#REF!</v>
      </c>
      <c r="L34" s="55" t="e">
        <f>IF(AND('Mapa final'!#REF!="Media",'Mapa final'!#REF!="Leve"),CONCATENATE("R9C",'Mapa final'!#REF!),"")</f>
        <v>#REF!</v>
      </c>
      <c r="M34" s="55" t="e">
        <f>IF(AND('Mapa final'!#REF!="Media",'Mapa final'!#REF!="Leve"),CONCATENATE("R9C",'Mapa final'!#REF!),"")</f>
        <v>#REF!</v>
      </c>
      <c r="N34" s="55" t="e">
        <f>IF(AND('Mapa final'!#REF!="Media",'Mapa final'!#REF!="Leve"),CONCATENATE("R9C",'Mapa final'!#REF!),"")</f>
        <v>#REF!</v>
      </c>
      <c r="O34" s="56" t="e">
        <f>IF(AND('Mapa final'!#REF!="Media",'Mapa final'!#REF!="Leve"),CONCATENATE("R9C",'Mapa final'!#REF!),"")</f>
        <v>#REF!</v>
      </c>
      <c r="P34" s="54" t="e">
        <f>IF(AND('Mapa final'!#REF!="Media",'Mapa final'!#REF!="Menor"),CONCATENATE("R9C",'Mapa final'!#REF!),"")</f>
        <v>#REF!</v>
      </c>
      <c r="Q34" s="55" t="e">
        <f>IF(AND('Mapa final'!#REF!="Media",'Mapa final'!#REF!="Menor"),CONCATENATE("R9C",'Mapa final'!#REF!),"")</f>
        <v>#REF!</v>
      </c>
      <c r="R34" s="55" t="e">
        <f>IF(AND('Mapa final'!#REF!="Media",'Mapa final'!#REF!="Menor"),CONCATENATE("R9C",'Mapa final'!#REF!),"")</f>
        <v>#REF!</v>
      </c>
      <c r="S34" s="55" t="e">
        <f>IF(AND('Mapa final'!#REF!="Media",'Mapa final'!#REF!="Menor"),CONCATENATE("R9C",'Mapa final'!#REF!),"")</f>
        <v>#REF!</v>
      </c>
      <c r="T34" s="55" t="e">
        <f>IF(AND('Mapa final'!#REF!="Media",'Mapa final'!#REF!="Menor"),CONCATENATE("R9C",'Mapa final'!#REF!),"")</f>
        <v>#REF!</v>
      </c>
      <c r="U34" s="56" t="e">
        <f>IF(AND('Mapa final'!#REF!="Media",'Mapa final'!#REF!="Menor"),CONCATENATE("R9C",'Mapa final'!#REF!),"")</f>
        <v>#REF!</v>
      </c>
      <c r="V34" s="54" t="e">
        <f>IF(AND('Mapa final'!#REF!="Media",'Mapa final'!#REF!="Moderado"),CONCATENATE("R9C",'Mapa final'!#REF!),"")</f>
        <v>#REF!</v>
      </c>
      <c r="W34" s="55" t="e">
        <f>IF(AND('Mapa final'!#REF!="Media",'Mapa final'!#REF!="Moderado"),CONCATENATE("R9C",'Mapa final'!#REF!),"")</f>
        <v>#REF!</v>
      </c>
      <c r="X34" s="55" t="e">
        <f>IF(AND('Mapa final'!#REF!="Media",'Mapa final'!#REF!="Moderado"),CONCATENATE("R9C",'Mapa final'!#REF!),"")</f>
        <v>#REF!</v>
      </c>
      <c r="Y34" s="55" t="e">
        <f>IF(AND('Mapa final'!#REF!="Media",'Mapa final'!#REF!="Moderado"),CONCATENATE("R9C",'Mapa final'!#REF!),"")</f>
        <v>#REF!</v>
      </c>
      <c r="Z34" s="55" t="e">
        <f>IF(AND('Mapa final'!#REF!="Media",'Mapa final'!#REF!="Moderado"),CONCATENATE("R9C",'Mapa final'!#REF!),"")</f>
        <v>#REF!</v>
      </c>
      <c r="AA34" s="56" t="e">
        <f>IF(AND('Mapa final'!#REF!="Media",'Mapa final'!#REF!="Moderado"),CONCATENATE("R9C",'Mapa final'!#REF!),"")</f>
        <v>#REF!</v>
      </c>
      <c r="AB34" s="38" t="e">
        <f>IF(AND('Mapa final'!#REF!="Media",'Mapa final'!#REF!="Mayor"),CONCATENATE("R9C",'Mapa final'!#REF!),"")</f>
        <v>#REF!</v>
      </c>
      <c r="AC34" s="39" t="e">
        <f>IF(AND('Mapa final'!#REF!="Media",'Mapa final'!#REF!="Mayor"),CONCATENATE("R9C",'Mapa final'!#REF!),"")</f>
        <v>#REF!</v>
      </c>
      <c r="AD34" s="44" t="e">
        <f>IF(AND('Mapa final'!#REF!="Media",'Mapa final'!#REF!="Mayor"),CONCATENATE("R9C",'Mapa final'!#REF!),"")</f>
        <v>#REF!</v>
      </c>
      <c r="AE34" s="44" t="e">
        <f>IF(AND('Mapa final'!#REF!="Media",'Mapa final'!#REF!="Mayor"),CONCATENATE("R9C",'Mapa final'!#REF!),"")</f>
        <v>#REF!</v>
      </c>
      <c r="AF34" s="44" t="e">
        <f>IF(AND('Mapa final'!#REF!="Media",'Mapa final'!#REF!="Mayor"),CONCATENATE("R9C",'Mapa final'!#REF!),"")</f>
        <v>#REF!</v>
      </c>
      <c r="AG34" s="40" t="e">
        <f>IF(AND('Mapa final'!#REF!="Media",'Mapa final'!#REF!="Mayor"),CONCATENATE("R9C",'Mapa final'!#REF!),"")</f>
        <v>#REF!</v>
      </c>
      <c r="AH34" s="41" t="e">
        <f>IF(AND('Mapa final'!#REF!="Media",'Mapa final'!#REF!="Catastrófico"),CONCATENATE("R9C",'Mapa final'!#REF!),"")</f>
        <v>#REF!</v>
      </c>
      <c r="AI34" s="42" t="e">
        <f>IF(AND('Mapa final'!#REF!="Media",'Mapa final'!#REF!="Catastrófico"),CONCATENATE("R9C",'Mapa final'!#REF!),"")</f>
        <v>#REF!</v>
      </c>
      <c r="AJ34" s="42" t="e">
        <f>IF(AND('Mapa final'!#REF!="Media",'Mapa final'!#REF!="Catastrófico"),CONCATENATE("R9C",'Mapa final'!#REF!),"")</f>
        <v>#REF!</v>
      </c>
      <c r="AK34" s="42" t="e">
        <f>IF(AND('Mapa final'!#REF!="Media",'Mapa final'!#REF!="Catastrófico"),CONCATENATE("R9C",'Mapa final'!#REF!),"")</f>
        <v>#REF!</v>
      </c>
      <c r="AL34" s="42" t="e">
        <f>IF(AND('Mapa final'!#REF!="Media",'Mapa final'!#REF!="Catastrófico"),CONCATENATE("R9C",'Mapa final'!#REF!),"")</f>
        <v>#REF!</v>
      </c>
      <c r="AM34" s="43" t="e">
        <f>IF(AND('Mapa final'!#REF!="Media",'Mapa final'!#REF!="Catastrófico"),CONCATENATE("R9C",'Mapa final'!#REF!),"")</f>
        <v>#REF!</v>
      </c>
      <c r="AN34" s="70"/>
      <c r="AO34" s="388"/>
      <c r="AP34" s="389"/>
      <c r="AQ34" s="389"/>
      <c r="AR34" s="389"/>
      <c r="AS34" s="389"/>
      <c r="AT34" s="39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306"/>
      <c r="C35" s="306"/>
      <c r="D35" s="307"/>
      <c r="E35" s="350"/>
      <c r="F35" s="351"/>
      <c r="G35" s="351"/>
      <c r="H35" s="351"/>
      <c r="I35" s="352"/>
      <c r="J35" s="54" t="e">
        <f>IF(AND('Mapa final'!#REF!="Media",'Mapa final'!#REF!="Leve"),CONCATENATE("R10C",'Mapa final'!#REF!),"")</f>
        <v>#REF!</v>
      </c>
      <c r="K35" s="55" t="e">
        <f>IF(AND('Mapa final'!#REF!="Media",'Mapa final'!#REF!="Leve"),CONCATENATE("R10C",'Mapa final'!#REF!),"")</f>
        <v>#REF!</v>
      </c>
      <c r="L35" s="55" t="e">
        <f>IF(AND('Mapa final'!#REF!="Media",'Mapa final'!#REF!="Leve"),CONCATENATE("R10C",'Mapa final'!#REF!),"")</f>
        <v>#REF!</v>
      </c>
      <c r="M35" s="55" t="e">
        <f>IF(AND('Mapa final'!#REF!="Media",'Mapa final'!#REF!="Leve"),CONCATENATE("R10C",'Mapa final'!#REF!),"")</f>
        <v>#REF!</v>
      </c>
      <c r="N35" s="55" t="e">
        <f>IF(AND('Mapa final'!#REF!="Media",'Mapa final'!#REF!="Leve"),CONCATENATE("R10C",'Mapa final'!#REF!),"")</f>
        <v>#REF!</v>
      </c>
      <c r="O35" s="56" t="e">
        <f>IF(AND('Mapa final'!#REF!="Media",'Mapa final'!#REF!="Leve"),CONCATENATE("R10C",'Mapa final'!#REF!),"")</f>
        <v>#REF!</v>
      </c>
      <c r="P35" s="54" t="e">
        <f>IF(AND('Mapa final'!#REF!="Media",'Mapa final'!#REF!="Menor"),CONCATENATE("R10C",'Mapa final'!#REF!),"")</f>
        <v>#REF!</v>
      </c>
      <c r="Q35" s="55" t="e">
        <f>IF(AND('Mapa final'!#REF!="Media",'Mapa final'!#REF!="Menor"),CONCATENATE("R10C",'Mapa final'!#REF!),"")</f>
        <v>#REF!</v>
      </c>
      <c r="R35" s="55" t="e">
        <f>IF(AND('Mapa final'!#REF!="Media",'Mapa final'!#REF!="Menor"),CONCATENATE("R10C",'Mapa final'!#REF!),"")</f>
        <v>#REF!</v>
      </c>
      <c r="S35" s="55" t="e">
        <f>IF(AND('Mapa final'!#REF!="Media",'Mapa final'!#REF!="Menor"),CONCATENATE("R10C",'Mapa final'!#REF!),"")</f>
        <v>#REF!</v>
      </c>
      <c r="T35" s="55" t="e">
        <f>IF(AND('Mapa final'!#REF!="Media",'Mapa final'!#REF!="Menor"),CONCATENATE("R10C",'Mapa final'!#REF!),"")</f>
        <v>#REF!</v>
      </c>
      <c r="U35" s="56" t="e">
        <f>IF(AND('Mapa final'!#REF!="Media",'Mapa final'!#REF!="Menor"),CONCATENATE("R10C",'Mapa final'!#REF!),"")</f>
        <v>#REF!</v>
      </c>
      <c r="V35" s="54" t="e">
        <f>IF(AND('Mapa final'!#REF!="Media",'Mapa final'!#REF!="Moderado"),CONCATENATE("R10C",'Mapa final'!#REF!),"")</f>
        <v>#REF!</v>
      </c>
      <c r="W35" s="55" t="e">
        <f>IF(AND('Mapa final'!#REF!="Media",'Mapa final'!#REF!="Moderado"),CONCATENATE("R10C",'Mapa final'!#REF!),"")</f>
        <v>#REF!</v>
      </c>
      <c r="X35" s="55" t="e">
        <f>IF(AND('Mapa final'!#REF!="Media",'Mapa final'!#REF!="Moderado"),CONCATENATE("R10C",'Mapa final'!#REF!),"")</f>
        <v>#REF!</v>
      </c>
      <c r="Y35" s="55" t="e">
        <f>IF(AND('Mapa final'!#REF!="Media",'Mapa final'!#REF!="Moderado"),CONCATENATE("R10C",'Mapa final'!#REF!),"")</f>
        <v>#REF!</v>
      </c>
      <c r="Z35" s="55" t="e">
        <f>IF(AND('Mapa final'!#REF!="Media",'Mapa final'!#REF!="Moderado"),CONCATENATE("R10C",'Mapa final'!#REF!),"")</f>
        <v>#REF!</v>
      </c>
      <c r="AA35" s="56" t="e">
        <f>IF(AND('Mapa final'!#REF!="Media",'Mapa final'!#REF!="Moderado"),CONCATENATE("R10C",'Mapa final'!#REF!),"")</f>
        <v>#REF!</v>
      </c>
      <c r="AB35" s="45" t="e">
        <f>IF(AND('Mapa final'!#REF!="Media",'Mapa final'!#REF!="Mayor"),CONCATENATE("R10C",'Mapa final'!#REF!),"")</f>
        <v>#REF!</v>
      </c>
      <c r="AC35" s="46" t="e">
        <f>IF(AND('Mapa final'!#REF!="Media",'Mapa final'!#REF!="Mayor"),CONCATENATE("R10C",'Mapa final'!#REF!),"")</f>
        <v>#REF!</v>
      </c>
      <c r="AD35" s="46" t="e">
        <f>IF(AND('Mapa final'!#REF!="Media",'Mapa final'!#REF!="Mayor"),CONCATENATE("R10C",'Mapa final'!#REF!),"")</f>
        <v>#REF!</v>
      </c>
      <c r="AE35" s="46" t="e">
        <f>IF(AND('Mapa final'!#REF!="Media",'Mapa final'!#REF!="Mayor"),CONCATENATE("R10C",'Mapa final'!#REF!),"")</f>
        <v>#REF!</v>
      </c>
      <c r="AF35" s="46" t="e">
        <f>IF(AND('Mapa final'!#REF!="Media",'Mapa final'!#REF!="Mayor"),CONCATENATE("R10C",'Mapa final'!#REF!),"")</f>
        <v>#REF!</v>
      </c>
      <c r="AG35" s="47" t="e">
        <f>IF(AND('Mapa final'!#REF!="Media",'Mapa final'!#REF!="Mayor"),CONCATENATE("R10C",'Mapa final'!#REF!),"")</f>
        <v>#REF!</v>
      </c>
      <c r="AH35" s="48" t="e">
        <f>IF(AND('Mapa final'!#REF!="Media",'Mapa final'!#REF!="Catastrófico"),CONCATENATE("R10C",'Mapa final'!#REF!),"")</f>
        <v>#REF!</v>
      </c>
      <c r="AI35" s="49" t="e">
        <f>IF(AND('Mapa final'!#REF!="Media",'Mapa final'!#REF!="Catastrófico"),CONCATENATE("R10C",'Mapa final'!#REF!),"")</f>
        <v>#REF!</v>
      </c>
      <c r="AJ35" s="49" t="e">
        <f>IF(AND('Mapa final'!#REF!="Media",'Mapa final'!#REF!="Catastrófico"),CONCATENATE("R10C",'Mapa final'!#REF!),"")</f>
        <v>#REF!</v>
      </c>
      <c r="AK35" s="49" t="e">
        <f>IF(AND('Mapa final'!#REF!="Media",'Mapa final'!#REF!="Catastrófico"),CONCATENATE("R10C",'Mapa final'!#REF!),"")</f>
        <v>#REF!</v>
      </c>
      <c r="AL35" s="49" t="e">
        <f>IF(AND('Mapa final'!#REF!="Media",'Mapa final'!#REF!="Catastrófico"),CONCATENATE("R10C",'Mapa final'!#REF!),"")</f>
        <v>#REF!</v>
      </c>
      <c r="AM35" s="50" t="e">
        <f>IF(AND('Mapa final'!#REF!="Media",'Mapa final'!#REF!="Catastrófico"),CONCATENATE("R10C",'Mapa final'!#REF!),"")</f>
        <v>#REF!</v>
      </c>
      <c r="AN35" s="70"/>
      <c r="AO35" s="391"/>
      <c r="AP35" s="392"/>
      <c r="AQ35" s="392"/>
      <c r="AR35" s="392"/>
      <c r="AS35" s="392"/>
      <c r="AT35" s="393"/>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306"/>
      <c r="C36" s="306"/>
      <c r="D36" s="307"/>
      <c r="E36" s="344" t="s">
        <v>110</v>
      </c>
      <c r="F36" s="345"/>
      <c r="G36" s="345"/>
      <c r="H36" s="345"/>
      <c r="I36" s="345"/>
      <c r="J36" s="60" t="str">
        <f ca="1">IF(AND('Mapa final'!$AA$9="Baja",'Mapa final'!$AC$9="Leve"),CONCATENATE("R1C",'Mapa final'!$Q$9),"")</f>
        <v/>
      </c>
      <c r="K36" s="61" t="str">
        <f ca="1">IF(AND('Mapa final'!$AA$10="Baja",'Mapa final'!$AC$10="Leve"),CONCATENATE("R1C",'Mapa final'!$Q$10),"")</f>
        <v/>
      </c>
      <c r="L36" s="61" t="str">
        <f ca="1">IF(AND('Mapa final'!$AA$11="Baja",'Mapa final'!$AC$11="Leve"),CONCATENATE("R1C",'Mapa final'!$Q$11),"")</f>
        <v/>
      </c>
      <c r="M36" s="61" t="str">
        <f ca="1">IF(AND('Mapa final'!$AA$12="Baja",'Mapa final'!$AC$12="Leve"),CONCATENATE("R1C",'Mapa final'!$Q$12),"")</f>
        <v/>
      </c>
      <c r="N36" s="61" t="str">
        <f ca="1">IF(AND('Mapa final'!$AA$13="Baja",'Mapa final'!$AC$13="Leve"),CONCATENATE("R1C",'Mapa final'!$Q$13),"")</f>
        <v/>
      </c>
      <c r="O36" s="62" t="str">
        <f>IF(AND('Mapa final'!$AA$14="Baja",'Mapa final'!$AC$14="Leve"),CONCATENATE("R1C",'Mapa final'!$Q$14),"")</f>
        <v/>
      </c>
      <c r="P36" s="51" t="str">
        <f ca="1">IF(AND('Mapa final'!$AA$9="Baja",'Mapa final'!$AC$9="Menor"),CONCATENATE("R1C",'Mapa final'!$Q$9),"")</f>
        <v/>
      </c>
      <c r="Q36" s="52" t="str">
        <f ca="1">IF(AND('Mapa final'!$AA$10="Baja",'Mapa final'!$AC$10="Menor"),CONCATENATE("R1C",'Mapa final'!$Q$10),"")</f>
        <v/>
      </c>
      <c r="R36" s="52" t="str">
        <f ca="1">IF(AND('Mapa final'!$AA$11="Baja",'Mapa final'!$AC$11="Menor"),CONCATENATE("R1C",'Mapa final'!$Q$11),"")</f>
        <v/>
      </c>
      <c r="S36" s="52" t="str">
        <f ca="1">IF(AND('Mapa final'!$AA$12="Baja",'Mapa final'!$AC$12="Menor"),CONCATENATE("R1C",'Mapa final'!$Q$12),"")</f>
        <v/>
      </c>
      <c r="T36" s="52" t="str">
        <f ca="1">IF(AND('Mapa final'!$AA$13="Baja",'Mapa final'!$AC$13="Menor"),CONCATENATE("R1C",'Mapa final'!$Q$13),"")</f>
        <v/>
      </c>
      <c r="U36" s="53" t="str">
        <f>IF(AND('Mapa final'!$AA$14="Baja",'Mapa final'!$AC$14="Menor"),CONCATENATE("R1C",'Mapa final'!$Q$14),"")</f>
        <v/>
      </c>
      <c r="V36" s="51" t="str">
        <f ca="1">IF(AND('Mapa final'!$AA$9="Baja",'Mapa final'!$AC$9="Moderado"),CONCATENATE("R1C",'Mapa final'!$Q$9),"")</f>
        <v/>
      </c>
      <c r="W36" s="52" t="str">
        <f ca="1">IF(AND('Mapa final'!$AA$10="Baja",'Mapa final'!$AC$10="Moderado"),CONCATENATE("R1C",'Mapa final'!$Q$10),"")</f>
        <v/>
      </c>
      <c r="X36" s="52" t="str">
        <f ca="1">IF(AND('Mapa final'!$AA$11="Baja",'Mapa final'!$AC$11="Moderado"),CONCATENATE("R1C",'Mapa final'!$Q$11),"")</f>
        <v/>
      </c>
      <c r="Y36" s="52" t="str">
        <f ca="1">IF(AND('Mapa final'!$AA$12="Baja",'Mapa final'!$AC$12="Moderado"),CONCATENATE("R1C",'Mapa final'!$Q$12),"")</f>
        <v>R1C4</v>
      </c>
      <c r="Z36" s="52" t="str">
        <f ca="1">IF(AND('Mapa final'!$AA$13="Baja",'Mapa final'!$AC$13="Moderado"),CONCATENATE("R1C",'Mapa final'!$Q$13),"")</f>
        <v>R1C5</v>
      </c>
      <c r="AA36" s="53" t="str">
        <f>IF(AND('Mapa final'!$AA$14="Baja",'Mapa final'!$AC$14="Moderado"),CONCATENATE("R1C",'Mapa final'!$Q$14),"")</f>
        <v/>
      </c>
      <c r="AB36" s="32" t="str">
        <f ca="1">IF(AND('Mapa final'!$AA$9="Baja",'Mapa final'!$AC$9="Mayor"),CONCATENATE("R1C",'Mapa final'!$Q$9),"")</f>
        <v/>
      </c>
      <c r="AC36" s="33" t="str">
        <f ca="1">IF(AND('Mapa final'!$AA$10="Baja",'Mapa final'!$AC$10="Mayor"),CONCATENATE("R1C",'Mapa final'!$Q$10),"")</f>
        <v/>
      </c>
      <c r="AD36" s="33" t="str">
        <f ca="1">IF(AND('Mapa final'!$AA$11="Baja",'Mapa final'!$AC$11="Mayor"),CONCATENATE("R1C",'Mapa final'!$Q$11),"")</f>
        <v>R1C3</v>
      </c>
      <c r="AE36" s="33" t="str">
        <f ca="1">IF(AND('Mapa final'!$AA$12="Baja",'Mapa final'!$AC$12="Mayor"),CONCATENATE("R1C",'Mapa final'!$Q$12),"")</f>
        <v/>
      </c>
      <c r="AF36" s="33" t="str">
        <f ca="1">IF(AND('Mapa final'!$AA$13="Baja",'Mapa final'!$AC$13="Mayor"),CONCATENATE("R1C",'Mapa final'!$Q$13),"")</f>
        <v/>
      </c>
      <c r="AG36" s="34" t="str">
        <f>IF(AND('Mapa final'!$AA$14="Baja",'Mapa final'!$AC$14="Mayor"),CONCATENATE("R1C",'Mapa final'!$Q$14),"")</f>
        <v/>
      </c>
      <c r="AH36" s="35" t="str">
        <f ca="1">IF(AND('Mapa final'!$AA$9="Baja",'Mapa final'!$AC$9="Catastrófico"),CONCATENATE("R1C",'Mapa final'!$Q$9),"")</f>
        <v/>
      </c>
      <c r="AI36" s="36" t="str">
        <f ca="1">IF(AND('Mapa final'!$AA$10="Baja",'Mapa final'!$AC$10="Catastrófico"),CONCATENATE("R1C",'Mapa final'!$Q$10),"")</f>
        <v/>
      </c>
      <c r="AJ36" s="36" t="str">
        <f ca="1">IF(AND('Mapa final'!$AA$11="Baja",'Mapa final'!$AC$11="Catastrófico"),CONCATENATE("R1C",'Mapa final'!$Q$11),"")</f>
        <v/>
      </c>
      <c r="AK36" s="36" t="str">
        <f ca="1">IF(AND('Mapa final'!$AA$12="Baja",'Mapa final'!$AC$12="Catastrófico"),CONCATENATE("R1C",'Mapa final'!$Q$12),"")</f>
        <v/>
      </c>
      <c r="AL36" s="36" t="str">
        <f ca="1">IF(AND('Mapa final'!$AA$13="Baja",'Mapa final'!$AC$13="Catastrófico"),CONCATENATE("R1C",'Mapa final'!$Q$13),"")</f>
        <v/>
      </c>
      <c r="AM36" s="37" t="str">
        <f>IF(AND('Mapa final'!$AA$14="Baja",'Mapa final'!$AC$14="Catastrófico"),CONCATENATE("R1C",'Mapa final'!$Q$14),"")</f>
        <v/>
      </c>
      <c r="AN36" s="70"/>
      <c r="AO36" s="376" t="s">
        <v>78</v>
      </c>
      <c r="AP36" s="377"/>
      <c r="AQ36" s="377"/>
      <c r="AR36" s="377"/>
      <c r="AS36" s="377"/>
      <c r="AT36" s="378"/>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306"/>
      <c r="C37" s="306"/>
      <c r="D37" s="307"/>
      <c r="E37" s="363"/>
      <c r="F37" s="364"/>
      <c r="G37" s="364"/>
      <c r="H37" s="364"/>
      <c r="I37" s="364"/>
      <c r="J37" s="63" t="e">
        <f>IF(AND('Mapa final'!#REF!="Baja",'Mapa final'!#REF!="Leve"),CONCATENATE("R2C",'Mapa final'!#REF!),"")</f>
        <v>#REF!</v>
      </c>
      <c r="K37" s="64" t="e">
        <f>IF(AND('Mapa final'!#REF!="Baja",'Mapa final'!#REF!="Leve"),CONCATENATE("R2C",'Mapa final'!#REF!),"")</f>
        <v>#REF!</v>
      </c>
      <c r="L37" s="64" t="e">
        <f>IF(AND('Mapa final'!#REF!="Baja",'Mapa final'!#REF!="Leve"),CONCATENATE("R2C",'Mapa final'!#REF!),"")</f>
        <v>#REF!</v>
      </c>
      <c r="M37" s="64" t="e">
        <f>IF(AND('Mapa final'!#REF!="Baja",'Mapa final'!#REF!="Leve"),CONCATENATE("R2C",'Mapa final'!#REF!),"")</f>
        <v>#REF!</v>
      </c>
      <c r="N37" s="64" t="e">
        <f>IF(AND('Mapa final'!#REF!="Baja",'Mapa final'!#REF!="Leve"),CONCATENATE("R2C",'Mapa final'!#REF!),"")</f>
        <v>#REF!</v>
      </c>
      <c r="O37" s="65" t="e">
        <f>IF(AND('Mapa final'!#REF!="Baja",'Mapa final'!#REF!="Leve"),CONCATENATE("R2C",'Mapa final'!#REF!),"")</f>
        <v>#REF!</v>
      </c>
      <c r="P37" s="54" t="e">
        <f>IF(AND('Mapa final'!#REF!="Baja",'Mapa final'!#REF!="Menor"),CONCATENATE("R2C",'Mapa final'!#REF!),"")</f>
        <v>#REF!</v>
      </c>
      <c r="Q37" s="55" t="e">
        <f>IF(AND('Mapa final'!#REF!="Baja",'Mapa final'!#REF!="Menor"),CONCATENATE("R2C",'Mapa final'!#REF!),"")</f>
        <v>#REF!</v>
      </c>
      <c r="R37" s="55" t="e">
        <f>IF(AND('Mapa final'!#REF!="Baja",'Mapa final'!#REF!="Menor"),CONCATENATE("R2C",'Mapa final'!#REF!),"")</f>
        <v>#REF!</v>
      </c>
      <c r="S37" s="55" t="e">
        <f>IF(AND('Mapa final'!#REF!="Baja",'Mapa final'!#REF!="Menor"),CONCATENATE("R2C",'Mapa final'!#REF!),"")</f>
        <v>#REF!</v>
      </c>
      <c r="T37" s="55" t="e">
        <f>IF(AND('Mapa final'!#REF!="Baja",'Mapa final'!#REF!="Menor"),CONCATENATE("R2C",'Mapa final'!#REF!),"")</f>
        <v>#REF!</v>
      </c>
      <c r="U37" s="56" t="e">
        <f>IF(AND('Mapa final'!#REF!="Baja",'Mapa final'!#REF!="Menor"),CONCATENATE("R2C",'Mapa final'!#REF!),"")</f>
        <v>#REF!</v>
      </c>
      <c r="V37" s="54" t="e">
        <f>IF(AND('Mapa final'!#REF!="Baja",'Mapa final'!#REF!="Moderado"),CONCATENATE("R2C",'Mapa final'!#REF!),"")</f>
        <v>#REF!</v>
      </c>
      <c r="W37" s="55" t="e">
        <f>IF(AND('Mapa final'!#REF!="Baja",'Mapa final'!#REF!="Moderado"),CONCATENATE("R2C",'Mapa final'!#REF!),"")</f>
        <v>#REF!</v>
      </c>
      <c r="X37" s="55" t="e">
        <f>IF(AND('Mapa final'!#REF!="Baja",'Mapa final'!#REF!="Moderado"),CONCATENATE("R2C",'Mapa final'!#REF!),"")</f>
        <v>#REF!</v>
      </c>
      <c r="Y37" s="55" t="e">
        <f>IF(AND('Mapa final'!#REF!="Baja",'Mapa final'!#REF!="Moderado"),CONCATENATE("R2C",'Mapa final'!#REF!),"")</f>
        <v>#REF!</v>
      </c>
      <c r="Z37" s="55" t="e">
        <f>IF(AND('Mapa final'!#REF!="Baja",'Mapa final'!#REF!="Moderado"),CONCATENATE("R2C",'Mapa final'!#REF!),"")</f>
        <v>#REF!</v>
      </c>
      <c r="AA37" s="56" t="e">
        <f>IF(AND('Mapa final'!#REF!="Baja",'Mapa final'!#REF!="Moderado"),CONCATENATE("R2C",'Mapa final'!#REF!),"")</f>
        <v>#REF!</v>
      </c>
      <c r="AB37" s="38" t="e">
        <f>IF(AND('Mapa final'!#REF!="Baja",'Mapa final'!#REF!="Mayor"),CONCATENATE("R2C",'Mapa final'!#REF!),"")</f>
        <v>#REF!</v>
      </c>
      <c r="AC37" s="39" t="e">
        <f>IF(AND('Mapa final'!#REF!="Baja",'Mapa final'!#REF!="Mayor"),CONCATENATE("R2C",'Mapa final'!#REF!),"")</f>
        <v>#REF!</v>
      </c>
      <c r="AD37" s="39" t="e">
        <f>IF(AND('Mapa final'!#REF!="Baja",'Mapa final'!#REF!="Mayor"),CONCATENATE("R2C",'Mapa final'!#REF!),"")</f>
        <v>#REF!</v>
      </c>
      <c r="AE37" s="39" t="e">
        <f>IF(AND('Mapa final'!#REF!="Baja",'Mapa final'!#REF!="Mayor"),CONCATENATE("R2C",'Mapa final'!#REF!),"")</f>
        <v>#REF!</v>
      </c>
      <c r="AF37" s="39" t="e">
        <f>IF(AND('Mapa final'!#REF!="Baja",'Mapa final'!#REF!="Mayor"),CONCATENATE("R2C",'Mapa final'!#REF!),"")</f>
        <v>#REF!</v>
      </c>
      <c r="AG37" s="40" t="e">
        <f>IF(AND('Mapa final'!#REF!="Baja",'Mapa final'!#REF!="Mayor"),CONCATENATE("R2C",'Mapa final'!#REF!),"")</f>
        <v>#REF!</v>
      </c>
      <c r="AH37" s="41" t="e">
        <f>IF(AND('Mapa final'!#REF!="Baja",'Mapa final'!#REF!="Catastrófico"),CONCATENATE("R2C",'Mapa final'!#REF!),"")</f>
        <v>#REF!</v>
      </c>
      <c r="AI37" s="42" t="e">
        <f>IF(AND('Mapa final'!#REF!="Baja",'Mapa final'!#REF!="Catastrófico"),CONCATENATE("R2C",'Mapa final'!#REF!),"")</f>
        <v>#REF!</v>
      </c>
      <c r="AJ37" s="42" t="e">
        <f>IF(AND('Mapa final'!#REF!="Baja",'Mapa final'!#REF!="Catastrófico"),CONCATENATE("R2C",'Mapa final'!#REF!),"")</f>
        <v>#REF!</v>
      </c>
      <c r="AK37" s="42" t="e">
        <f>IF(AND('Mapa final'!#REF!="Baja",'Mapa final'!#REF!="Catastrófico"),CONCATENATE("R2C",'Mapa final'!#REF!),"")</f>
        <v>#REF!</v>
      </c>
      <c r="AL37" s="42" t="e">
        <f>IF(AND('Mapa final'!#REF!="Baja",'Mapa final'!#REF!="Catastrófico"),CONCATENATE("R2C",'Mapa final'!#REF!),"")</f>
        <v>#REF!</v>
      </c>
      <c r="AM37" s="43" t="e">
        <f>IF(AND('Mapa final'!#REF!="Baja",'Mapa final'!#REF!="Catastrófico"),CONCATENATE("R2C",'Mapa final'!#REF!),"")</f>
        <v>#REF!</v>
      </c>
      <c r="AN37" s="70"/>
      <c r="AO37" s="379"/>
      <c r="AP37" s="380"/>
      <c r="AQ37" s="380"/>
      <c r="AR37" s="380"/>
      <c r="AS37" s="380"/>
      <c r="AT37" s="381"/>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306"/>
      <c r="C38" s="306"/>
      <c r="D38" s="307"/>
      <c r="E38" s="347"/>
      <c r="F38" s="348"/>
      <c r="G38" s="348"/>
      <c r="H38" s="348"/>
      <c r="I38" s="364"/>
      <c r="J38" s="63" t="e">
        <f>IF(AND('Mapa final'!#REF!="Baja",'Mapa final'!#REF!="Leve"),CONCATENATE("R3C",'Mapa final'!#REF!),"")</f>
        <v>#REF!</v>
      </c>
      <c r="K38" s="64" t="e">
        <f>IF(AND('Mapa final'!#REF!="Baja",'Mapa final'!#REF!="Leve"),CONCATENATE("R3C",'Mapa final'!#REF!),"")</f>
        <v>#REF!</v>
      </c>
      <c r="L38" s="64" t="e">
        <f>IF(AND('Mapa final'!#REF!="Baja",'Mapa final'!#REF!="Leve"),CONCATENATE("R3C",'Mapa final'!#REF!),"")</f>
        <v>#REF!</v>
      </c>
      <c r="M38" s="64" t="e">
        <f>IF(AND('Mapa final'!#REF!="Baja",'Mapa final'!#REF!="Leve"),CONCATENATE("R3C",'Mapa final'!#REF!),"")</f>
        <v>#REF!</v>
      </c>
      <c r="N38" s="64" t="e">
        <f>IF(AND('Mapa final'!#REF!="Baja",'Mapa final'!#REF!="Leve"),CONCATENATE("R3C",'Mapa final'!#REF!),"")</f>
        <v>#REF!</v>
      </c>
      <c r="O38" s="65" t="e">
        <f>IF(AND('Mapa final'!#REF!="Baja",'Mapa final'!#REF!="Leve"),CONCATENATE("R3C",'Mapa final'!#REF!),"")</f>
        <v>#REF!</v>
      </c>
      <c r="P38" s="54" t="e">
        <f>IF(AND('Mapa final'!#REF!="Baja",'Mapa final'!#REF!="Menor"),CONCATENATE("R3C",'Mapa final'!#REF!),"")</f>
        <v>#REF!</v>
      </c>
      <c r="Q38" s="55" t="e">
        <f>IF(AND('Mapa final'!#REF!="Baja",'Mapa final'!#REF!="Menor"),CONCATENATE("R3C",'Mapa final'!#REF!),"")</f>
        <v>#REF!</v>
      </c>
      <c r="R38" s="55" t="e">
        <f>IF(AND('Mapa final'!#REF!="Baja",'Mapa final'!#REF!="Menor"),CONCATENATE("R3C",'Mapa final'!#REF!),"")</f>
        <v>#REF!</v>
      </c>
      <c r="S38" s="55" t="e">
        <f>IF(AND('Mapa final'!#REF!="Baja",'Mapa final'!#REF!="Menor"),CONCATENATE("R3C",'Mapa final'!#REF!),"")</f>
        <v>#REF!</v>
      </c>
      <c r="T38" s="55" t="e">
        <f>IF(AND('Mapa final'!#REF!="Baja",'Mapa final'!#REF!="Menor"),CONCATENATE("R3C",'Mapa final'!#REF!),"")</f>
        <v>#REF!</v>
      </c>
      <c r="U38" s="56" t="e">
        <f>IF(AND('Mapa final'!#REF!="Baja",'Mapa final'!#REF!="Menor"),CONCATENATE("R3C",'Mapa final'!#REF!),"")</f>
        <v>#REF!</v>
      </c>
      <c r="V38" s="54" t="e">
        <f>IF(AND('Mapa final'!#REF!="Baja",'Mapa final'!#REF!="Moderado"),CONCATENATE("R3C",'Mapa final'!#REF!),"")</f>
        <v>#REF!</v>
      </c>
      <c r="W38" s="55" t="e">
        <f>IF(AND('Mapa final'!#REF!="Baja",'Mapa final'!#REF!="Moderado"),CONCATENATE("R3C",'Mapa final'!#REF!),"")</f>
        <v>#REF!</v>
      </c>
      <c r="X38" s="55" t="e">
        <f>IF(AND('Mapa final'!#REF!="Baja",'Mapa final'!#REF!="Moderado"),CONCATENATE("R3C",'Mapa final'!#REF!),"")</f>
        <v>#REF!</v>
      </c>
      <c r="Y38" s="55" t="e">
        <f>IF(AND('Mapa final'!#REF!="Baja",'Mapa final'!#REF!="Moderado"),CONCATENATE("R3C",'Mapa final'!#REF!),"")</f>
        <v>#REF!</v>
      </c>
      <c r="Z38" s="55" t="e">
        <f>IF(AND('Mapa final'!#REF!="Baja",'Mapa final'!#REF!="Moderado"),CONCATENATE("R3C",'Mapa final'!#REF!),"")</f>
        <v>#REF!</v>
      </c>
      <c r="AA38" s="56" t="e">
        <f>IF(AND('Mapa final'!#REF!="Baja",'Mapa final'!#REF!="Moderado"),CONCATENATE("R3C",'Mapa final'!#REF!),"")</f>
        <v>#REF!</v>
      </c>
      <c r="AB38" s="38" t="e">
        <f>IF(AND('Mapa final'!#REF!="Baja",'Mapa final'!#REF!="Mayor"),CONCATENATE("R3C",'Mapa final'!#REF!),"")</f>
        <v>#REF!</v>
      </c>
      <c r="AC38" s="39" t="e">
        <f>IF(AND('Mapa final'!#REF!="Baja",'Mapa final'!#REF!="Mayor"),CONCATENATE("R3C",'Mapa final'!#REF!),"")</f>
        <v>#REF!</v>
      </c>
      <c r="AD38" s="39" t="e">
        <f>IF(AND('Mapa final'!#REF!="Baja",'Mapa final'!#REF!="Mayor"),CONCATENATE("R3C",'Mapa final'!#REF!),"")</f>
        <v>#REF!</v>
      </c>
      <c r="AE38" s="39" t="e">
        <f>IF(AND('Mapa final'!#REF!="Baja",'Mapa final'!#REF!="Mayor"),CONCATENATE("R3C",'Mapa final'!#REF!),"")</f>
        <v>#REF!</v>
      </c>
      <c r="AF38" s="39" t="e">
        <f>IF(AND('Mapa final'!#REF!="Baja",'Mapa final'!#REF!="Mayor"),CONCATENATE("R3C",'Mapa final'!#REF!),"")</f>
        <v>#REF!</v>
      </c>
      <c r="AG38" s="40" t="e">
        <f>IF(AND('Mapa final'!#REF!="Baja",'Mapa final'!#REF!="Mayor"),CONCATENATE("R3C",'Mapa final'!#REF!),"")</f>
        <v>#REF!</v>
      </c>
      <c r="AH38" s="41" t="e">
        <f>IF(AND('Mapa final'!#REF!="Baja",'Mapa final'!#REF!="Catastrófico"),CONCATENATE("R3C",'Mapa final'!#REF!),"")</f>
        <v>#REF!</v>
      </c>
      <c r="AI38" s="42" t="e">
        <f>IF(AND('Mapa final'!#REF!="Baja",'Mapa final'!#REF!="Catastrófico"),CONCATENATE("R3C",'Mapa final'!#REF!),"")</f>
        <v>#REF!</v>
      </c>
      <c r="AJ38" s="42" t="e">
        <f>IF(AND('Mapa final'!#REF!="Baja",'Mapa final'!#REF!="Catastrófico"),CONCATENATE("R3C",'Mapa final'!#REF!),"")</f>
        <v>#REF!</v>
      </c>
      <c r="AK38" s="42" t="e">
        <f>IF(AND('Mapa final'!#REF!="Baja",'Mapa final'!#REF!="Catastrófico"),CONCATENATE("R3C",'Mapa final'!#REF!),"")</f>
        <v>#REF!</v>
      </c>
      <c r="AL38" s="42" t="e">
        <f>IF(AND('Mapa final'!#REF!="Baja",'Mapa final'!#REF!="Catastrófico"),CONCATENATE("R3C",'Mapa final'!#REF!),"")</f>
        <v>#REF!</v>
      </c>
      <c r="AM38" s="43" t="e">
        <f>IF(AND('Mapa final'!#REF!="Baja",'Mapa final'!#REF!="Catastrófico"),CONCATENATE("R3C",'Mapa final'!#REF!),"")</f>
        <v>#REF!</v>
      </c>
      <c r="AN38" s="70"/>
      <c r="AO38" s="379"/>
      <c r="AP38" s="380"/>
      <c r="AQ38" s="380"/>
      <c r="AR38" s="380"/>
      <c r="AS38" s="380"/>
      <c r="AT38" s="381"/>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306"/>
      <c r="C39" s="306"/>
      <c r="D39" s="307"/>
      <c r="E39" s="347"/>
      <c r="F39" s="348"/>
      <c r="G39" s="348"/>
      <c r="H39" s="348"/>
      <c r="I39" s="364"/>
      <c r="J39" s="63" t="e">
        <f>IF(AND('Mapa final'!#REF!="Baja",'Mapa final'!#REF!="Leve"),CONCATENATE("R4C",'Mapa final'!#REF!),"")</f>
        <v>#REF!</v>
      </c>
      <c r="K39" s="64" t="e">
        <f>IF(AND('Mapa final'!#REF!="Baja",'Mapa final'!#REF!="Leve"),CONCATENATE("R4C",'Mapa final'!#REF!),"")</f>
        <v>#REF!</v>
      </c>
      <c r="L39" s="64" t="e">
        <f>IF(AND('Mapa final'!#REF!="Baja",'Mapa final'!#REF!="Leve"),CONCATENATE("R4C",'Mapa final'!#REF!),"")</f>
        <v>#REF!</v>
      </c>
      <c r="M39" s="64" t="e">
        <f>IF(AND('Mapa final'!#REF!="Baja",'Mapa final'!#REF!="Leve"),CONCATENATE("R4C",'Mapa final'!#REF!),"")</f>
        <v>#REF!</v>
      </c>
      <c r="N39" s="64" t="e">
        <f>IF(AND('Mapa final'!#REF!="Baja",'Mapa final'!#REF!="Leve"),CONCATENATE("R4C",'Mapa final'!#REF!),"")</f>
        <v>#REF!</v>
      </c>
      <c r="O39" s="65" t="e">
        <f>IF(AND('Mapa final'!#REF!="Baja",'Mapa final'!#REF!="Leve"),CONCATENATE("R4C",'Mapa final'!#REF!),"")</f>
        <v>#REF!</v>
      </c>
      <c r="P39" s="54" t="e">
        <f>IF(AND('Mapa final'!#REF!="Baja",'Mapa final'!#REF!="Menor"),CONCATENATE("R4C",'Mapa final'!#REF!),"")</f>
        <v>#REF!</v>
      </c>
      <c r="Q39" s="55" t="e">
        <f>IF(AND('Mapa final'!#REF!="Baja",'Mapa final'!#REF!="Menor"),CONCATENATE("R4C",'Mapa final'!#REF!),"")</f>
        <v>#REF!</v>
      </c>
      <c r="R39" s="55" t="e">
        <f>IF(AND('Mapa final'!#REF!="Baja",'Mapa final'!#REF!="Menor"),CONCATENATE("R4C",'Mapa final'!#REF!),"")</f>
        <v>#REF!</v>
      </c>
      <c r="S39" s="55" t="e">
        <f>IF(AND('Mapa final'!#REF!="Baja",'Mapa final'!#REF!="Menor"),CONCATENATE("R4C",'Mapa final'!#REF!),"")</f>
        <v>#REF!</v>
      </c>
      <c r="T39" s="55" t="e">
        <f>IF(AND('Mapa final'!#REF!="Baja",'Mapa final'!#REF!="Menor"),CONCATENATE("R4C",'Mapa final'!#REF!),"")</f>
        <v>#REF!</v>
      </c>
      <c r="U39" s="56" t="e">
        <f>IF(AND('Mapa final'!#REF!="Baja",'Mapa final'!#REF!="Menor"),CONCATENATE("R4C",'Mapa final'!#REF!),"")</f>
        <v>#REF!</v>
      </c>
      <c r="V39" s="54" t="e">
        <f>IF(AND('Mapa final'!#REF!="Baja",'Mapa final'!#REF!="Moderado"),CONCATENATE("R4C",'Mapa final'!#REF!),"")</f>
        <v>#REF!</v>
      </c>
      <c r="W39" s="55" t="e">
        <f>IF(AND('Mapa final'!#REF!="Baja",'Mapa final'!#REF!="Moderado"),CONCATENATE("R4C",'Mapa final'!#REF!),"")</f>
        <v>#REF!</v>
      </c>
      <c r="X39" s="55" t="e">
        <f>IF(AND('Mapa final'!#REF!="Baja",'Mapa final'!#REF!="Moderado"),CONCATENATE("R4C",'Mapa final'!#REF!),"")</f>
        <v>#REF!</v>
      </c>
      <c r="Y39" s="55" t="e">
        <f>IF(AND('Mapa final'!#REF!="Baja",'Mapa final'!#REF!="Moderado"),CONCATENATE("R4C",'Mapa final'!#REF!),"")</f>
        <v>#REF!</v>
      </c>
      <c r="Z39" s="55" t="e">
        <f>IF(AND('Mapa final'!#REF!="Baja",'Mapa final'!#REF!="Moderado"),CONCATENATE("R4C",'Mapa final'!#REF!),"")</f>
        <v>#REF!</v>
      </c>
      <c r="AA39" s="56" t="e">
        <f>IF(AND('Mapa final'!#REF!="Baja",'Mapa final'!#REF!="Moderado"),CONCATENATE("R4C",'Mapa final'!#REF!),"")</f>
        <v>#REF!</v>
      </c>
      <c r="AB39" s="38" t="e">
        <f>IF(AND('Mapa final'!#REF!="Baja",'Mapa final'!#REF!="Mayor"),CONCATENATE("R4C",'Mapa final'!#REF!),"")</f>
        <v>#REF!</v>
      </c>
      <c r="AC39" s="39" t="e">
        <f>IF(AND('Mapa final'!#REF!="Baja",'Mapa final'!#REF!="Mayor"),CONCATENATE("R4C",'Mapa final'!#REF!),"")</f>
        <v>#REF!</v>
      </c>
      <c r="AD39" s="39" t="e">
        <f>IF(AND('Mapa final'!#REF!="Baja",'Mapa final'!#REF!="Mayor"),CONCATENATE("R4C",'Mapa final'!#REF!),"")</f>
        <v>#REF!</v>
      </c>
      <c r="AE39" s="39" t="e">
        <f>IF(AND('Mapa final'!#REF!="Baja",'Mapa final'!#REF!="Mayor"),CONCATENATE("R4C",'Mapa final'!#REF!),"")</f>
        <v>#REF!</v>
      </c>
      <c r="AF39" s="39" t="e">
        <f>IF(AND('Mapa final'!#REF!="Baja",'Mapa final'!#REF!="Mayor"),CONCATENATE("R4C",'Mapa final'!#REF!),"")</f>
        <v>#REF!</v>
      </c>
      <c r="AG39" s="40" t="e">
        <f>IF(AND('Mapa final'!#REF!="Baja",'Mapa final'!#REF!="Mayor"),CONCATENATE("R4C",'Mapa final'!#REF!),"")</f>
        <v>#REF!</v>
      </c>
      <c r="AH39" s="41" t="e">
        <f>IF(AND('Mapa final'!#REF!="Baja",'Mapa final'!#REF!="Catastrófico"),CONCATENATE("R4C",'Mapa final'!#REF!),"")</f>
        <v>#REF!</v>
      </c>
      <c r="AI39" s="42" t="e">
        <f>IF(AND('Mapa final'!#REF!="Baja",'Mapa final'!#REF!="Catastrófico"),CONCATENATE("R4C",'Mapa final'!#REF!),"")</f>
        <v>#REF!</v>
      </c>
      <c r="AJ39" s="42" t="e">
        <f>IF(AND('Mapa final'!#REF!="Baja",'Mapa final'!#REF!="Catastrófico"),CONCATENATE("R4C",'Mapa final'!#REF!),"")</f>
        <v>#REF!</v>
      </c>
      <c r="AK39" s="42" t="e">
        <f>IF(AND('Mapa final'!#REF!="Baja",'Mapa final'!#REF!="Catastrófico"),CONCATENATE("R4C",'Mapa final'!#REF!),"")</f>
        <v>#REF!</v>
      </c>
      <c r="AL39" s="42" t="e">
        <f>IF(AND('Mapa final'!#REF!="Baja",'Mapa final'!#REF!="Catastrófico"),CONCATENATE("R4C",'Mapa final'!#REF!),"")</f>
        <v>#REF!</v>
      </c>
      <c r="AM39" s="43" t="e">
        <f>IF(AND('Mapa final'!#REF!="Baja",'Mapa final'!#REF!="Catastrófico"),CONCATENATE("R4C",'Mapa final'!#REF!),"")</f>
        <v>#REF!</v>
      </c>
      <c r="AN39" s="70"/>
      <c r="AO39" s="379"/>
      <c r="AP39" s="380"/>
      <c r="AQ39" s="380"/>
      <c r="AR39" s="380"/>
      <c r="AS39" s="380"/>
      <c r="AT39" s="381"/>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306"/>
      <c r="C40" s="306"/>
      <c r="D40" s="307"/>
      <c r="E40" s="347"/>
      <c r="F40" s="348"/>
      <c r="G40" s="348"/>
      <c r="H40" s="348"/>
      <c r="I40" s="364"/>
      <c r="J40" s="63" t="e">
        <f>IF(AND('Mapa final'!#REF!="Baja",'Mapa final'!#REF!="Leve"),CONCATENATE("R5C",'Mapa final'!#REF!),"")</f>
        <v>#REF!</v>
      </c>
      <c r="K40" s="64" t="e">
        <f>IF(AND('Mapa final'!#REF!="Baja",'Mapa final'!#REF!="Leve"),CONCATENATE("R5C",'Mapa final'!#REF!),"")</f>
        <v>#REF!</v>
      </c>
      <c r="L40" s="64" t="e">
        <f>IF(AND('Mapa final'!#REF!="Baja",'Mapa final'!#REF!="Leve"),CONCATENATE("R5C",'Mapa final'!#REF!),"")</f>
        <v>#REF!</v>
      </c>
      <c r="M40" s="64" t="e">
        <f>IF(AND('Mapa final'!#REF!="Baja",'Mapa final'!#REF!="Leve"),CONCATENATE("R5C",'Mapa final'!#REF!),"")</f>
        <v>#REF!</v>
      </c>
      <c r="N40" s="64" t="e">
        <f>IF(AND('Mapa final'!#REF!="Baja",'Mapa final'!#REF!="Leve"),CONCATENATE("R5C",'Mapa final'!#REF!),"")</f>
        <v>#REF!</v>
      </c>
      <c r="O40" s="65" t="e">
        <f>IF(AND('Mapa final'!#REF!="Baja",'Mapa final'!#REF!="Leve"),CONCATENATE("R5C",'Mapa final'!#REF!),"")</f>
        <v>#REF!</v>
      </c>
      <c r="P40" s="54" t="e">
        <f>IF(AND('Mapa final'!#REF!="Baja",'Mapa final'!#REF!="Menor"),CONCATENATE("R5C",'Mapa final'!#REF!),"")</f>
        <v>#REF!</v>
      </c>
      <c r="Q40" s="55" t="e">
        <f>IF(AND('Mapa final'!#REF!="Baja",'Mapa final'!#REF!="Menor"),CONCATENATE("R5C",'Mapa final'!#REF!),"")</f>
        <v>#REF!</v>
      </c>
      <c r="R40" s="55" t="e">
        <f>IF(AND('Mapa final'!#REF!="Baja",'Mapa final'!#REF!="Menor"),CONCATENATE("R5C",'Mapa final'!#REF!),"")</f>
        <v>#REF!</v>
      </c>
      <c r="S40" s="55" t="e">
        <f>IF(AND('Mapa final'!#REF!="Baja",'Mapa final'!#REF!="Menor"),CONCATENATE("R5C",'Mapa final'!#REF!),"")</f>
        <v>#REF!</v>
      </c>
      <c r="T40" s="55" t="e">
        <f>IF(AND('Mapa final'!#REF!="Baja",'Mapa final'!#REF!="Menor"),CONCATENATE("R5C",'Mapa final'!#REF!),"")</f>
        <v>#REF!</v>
      </c>
      <c r="U40" s="56" t="e">
        <f>IF(AND('Mapa final'!#REF!="Baja",'Mapa final'!#REF!="Menor"),CONCATENATE("R5C",'Mapa final'!#REF!),"")</f>
        <v>#REF!</v>
      </c>
      <c r="V40" s="54" t="e">
        <f>IF(AND('Mapa final'!#REF!="Baja",'Mapa final'!#REF!="Moderado"),CONCATENATE("R5C",'Mapa final'!#REF!),"")</f>
        <v>#REF!</v>
      </c>
      <c r="W40" s="55" t="e">
        <f>IF(AND('Mapa final'!#REF!="Baja",'Mapa final'!#REF!="Moderado"),CONCATENATE("R5C",'Mapa final'!#REF!),"")</f>
        <v>#REF!</v>
      </c>
      <c r="X40" s="55" t="e">
        <f>IF(AND('Mapa final'!#REF!="Baja",'Mapa final'!#REF!="Moderado"),CONCATENATE("R5C",'Mapa final'!#REF!),"")</f>
        <v>#REF!</v>
      </c>
      <c r="Y40" s="55" t="e">
        <f>IF(AND('Mapa final'!#REF!="Baja",'Mapa final'!#REF!="Moderado"),CONCATENATE("R5C",'Mapa final'!#REF!),"")</f>
        <v>#REF!</v>
      </c>
      <c r="Z40" s="55" t="e">
        <f>IF(AND('Mapa final'!#REF!="Baja",'Mapa final'!#REF!="Moderado"),CONCATENATE("R5C",'Mapa final'!#REF!),"")</f>
        <v>#REF!</v>
      </c>
      <c r="AA40" s="56" t="e">
        <f>IF(AND('Mapa final'!#REF!="Baja",'Mapa final'!#REF!="Moderado"),CONCATENATE("R5C",'Mapa final'!#REF!),"")</f>
        <v>#REF!</v>
      </c>
      <c r="AB40" s="38" t="e">
        <f>IF(AND('Mapa final'!#REF!="Baja",'Mapa final'!#REF!="Mayor"),CONCATENATE("R5C",'Mapa final'!#REF!),"")</f>
        <v>#REF!</v>
      </c>
      <c r="AC40" s="39" t="e">
        <f>IF(AND('Mapa final'!#REF!="Baja",'Mapa final'!#REF!="Mayor"),CONCATENATE("R5C",'Mapa final'!#REF!),"")</f>
        <v>#REF!</v>
      </c>
      <c r="AD40" s="44" t="e">
        <f>IF(AND('Mapa final'!#REF!="Baja",'Mapa final'!#REF!="Mayor"),CONCATENATE("R5C",'Mapa final'!#REF!),"")</f>
        <v>#REF!</v>
      </c>
      <c r="AE40" s="44" t="e">
        <f>IF(AND('Mapa final'!#REF!="Baja",'Mapa final'!#REF!="Mayor"),CONCATENATE("R5C",'Mapa final'!#REF!),"")</f>
        <v>#REF!</v>
      </c>
      <c r="AF40" s="44" t="e">
        <f>IF(AND('Mapa final'!#REF!="Baja",'Mapa final'!#REF!="Mayor"),CONCATENATE("R5C",'Mapa final'!#REF!),"")</f>
        <v>#REF!</v>
      </c>
      <c r="AG40" s="40" t="e">
        <f>IF(AND('Mapa final'!#REF!="Baja",'Mapa final'!#REF!="Mayor"),CONCATENATE("R5C",'Mapa final'!#REF!),"")</f>
        <v>#REF!</v>
      </c>
      <c r="AH40" s="41" t="e">
        <f>IF(AND('Mapa final'!#REF!="Baja",'Mapa final'!#REF!="Catastrófico"),CONCATENATE("R5C",'Mapa final'!#REF!),"")</f>
        <v>#REF!</v>
      </c>
      <c r="AI40" s="42" t="e">
        <f>IF(AND('Mapa final'!#REF!="Baja",'Mapa final'!#REF!="Catastrófico"),CONCATENATE("R5C",'Mapa final'!#REF!),"")</f>
        <v>#REF!</v>
      </c>
      <c r="AJ40" s="42" t="e">
        <f>IF(AND('Mapa final'!#REF!="Baja",'Mapa final'!#REF!="Catastrófico"),CONCATENATE("R5C",'Mapa final'!#REF!),"")</f>
        <v>#REF!</v>
      </c>
      <c r="AK40" s="42" t="e">
        <f>IF(AND('Mapa final'!#REF!="Baja",'Mapa final'!#REF!="Catastrófico"),CONCATENATE("R5C",'Mapa final'!#REF!),"")</f>
        <v>#REF!</v>
      </c>
      <c r="AL40" s="42" t="e">
        <f>IF(AND('Mapa final'!#REF!="Baja",'Mapa final'!#REF!="Catastrófico"),CONCATENATE("R5C",'Mapa final'!#REF!),"")</f>
        <v>#REF!</v>
      </c>
      <c r="AM40" s="43" t="e">
        <f>IF(AND('Mapa final'!#REF!="Baja",'Mapa final'!#REF!="Catastrófico"),CONCATENATE("R5C",'Mapa final'!#REF!),"")</f>
        <v>#REF!</v>
      </c>
      <c r="AN40" s="70"/>
      <c r="AO40" s="379"/>
      <c r="AP40" s="380"/>
      <c r="AQ40" s="380"/>
      <c r="AR40" s="380"/>
      <c r="AS40" s="380"/>
      <c r="AT40" s="381"/>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306"/>
      <c r="C41" s="306"/>
      <c r="D41" s="307"/>
      <c r="E41" s="347"/>
      <c r="F41" s="348"/>
      <c r="G41" s="348"/>
      <c r="H41" s="348"/>
      <c r="I41" s="364"/>
      <c r="J41" s="63" t="e">
        <f>IF(AND('Mapa final'!#REF!="Baja",'Mapa final'!#REF!="Leve"),CONCATENATE("R6C",'Mapa final'!#REF!),"")</f>
        <v>#REF!</v>
      </c>
      <c r="K41" s="64" t="e">
        <f>IF(AND('Mapa final'!#REF!="Baja",'Mapa final'!#REF!="Leve"),CONCATENATE("R6C",'Mapa final'!#REF!),"")</f>
        <v>#REF!</v>
      </c>
      <c r="L41" s="64" t="e">
        <f>IF(AND('Mapa final'!#REF!="Baja",'Mapa final'!#REF!="Leve"),CONCATENATE("R6C",'Mapa final'!#REF!),"")</f>
        <v>#REF!</v>
      </c>
      <c r="M41" s="64" t="e">
        <f>IF(AND('Mapa final'!#REF!="Baja",'Mapa final'!#REF!="Leve"),CONCATENATE("R6C",'Mapa final'!#REF!),"")</f>
        <v>#REF!</v>
      </c>
      <c r="N41" s="64" t="e">
        <f>IF(AND('Mapa final'!#REF!="Baja",'Mapa final'!#REF!="Leve"),CONCATENATE("R6C",'Mapa final'!#REF!),"")</f>
        <v>#REF!</v>
      </c>
      <c r="O41" s="65" t="e">
        <f>IF(AND('Mapa final'!#REF!="Baja",'Mapa final'!#REF!="Leve"),CONCATENATE("R6C",'Mapa final'!#REF!),"")</f>
        <v>#REF!</v>
      </c>
      <c r="P41" s="54" t="e">
        <f>IF(AND('Mapa final'!#REF!="Baja",'Mapa final'!#REF!="Menor"),CONCATENATE("R6C",'Mapa final'!#REF!),"")</f>
        <v>#REF!</v>
      </c>
      <c r="Q41" s="55" t="e">
        <f>IF(AND('Mapa final'!#REF!="Baja",'Mapa final'!#REF!="Menor"),CONCATENATE("R6C",'Mapa final'!#REF!),"")</f>
        <v>#REF!</v>
      </c>
      <c r="R41" s="55" t="e">
        <f>IF(AND('Mapa final'!#REF!="Baja",'Mapa final'!#REF!="Menor"),CONCATENATE("R6C",'Mapa final'!#REF!),"")</f>
        <v>#REF!</v>
      </c>
      <c r="S41" s="55" t="e">
        <f>IF(AND('Mapa final'!#REF!="Baja",'Mapa final'!#REF!="Menor"),CONCATENATE("R6C",'Mapa final'!#REF!),"")</f>
        <v>#REF!</v>
      </c>
      <c r="T41" s="55" t="e">
        <f>IF(AND('Mapa final'!#REF!="Baja",'Mapa final'!#REF!="Menor"),CONCATENATE("R6C",'Mapa final'!#REF!),"")</f>
        <v>#REF!</v>
      </c>
      <c r="U41" s="56" t="e">
        <f>IF(AND('Mapa final'!#REF!="Baja",'Mapa final'!#REF!="Menor"),CONCATENATE("R6C",'Mapa final'!#REF!),"")</f>
        <v>#REF!</v>
      </c>
      <c r="V41" s="54" t="e">
        <f>IF(AND('Mapa final'!#REF!="Baja",'Mapa final'!#REF!="Moderado"),CONCATENATE("R6C",'Mapa final'!#REF!),"")</f>
        <v>#REF!</v>
      </c>
      <c r="W41" s="55" t="e">
        <f>IF(AND('Mapa final'!#REF!="Baja",'Mapa final'!#REF!="Moderado"),CONCATENATE("R6C",'Mapa final'!#REF!),"")</f>
        <v>#REF!</v>
      </c>
      <c r="X41" s="55" t="e">
        <f>IF(AND('Mapa final'!#REF!="Baja",'Mapa final'!#REF!="Moderado"),CONCATENATE("R6C",'Mapa final'!#REF!),"")</f>
        <v>#REF!</v>
      </c>
      <c r="Y41" s="55" t="e">
        <f>IF(AND('Mapa final'!#REF!="Baja",'Mapa final'!#REF!="Moderado"),CONCATENATE("R6C",'Mapa final'!#REF!),"")</f>
        <v>#REF!</v>
      </c>
      <c r="Z41" s="55" t="e">
        <f>IF(AND('Mapa final'!#REF!="Baja",'Mapa final'!#REF!="Moderado"),CONCATENATE("R6C",'Mapa final'!#REF!),"")</f>
        <v>#REF!</v>
      </c>
      <c r="AA41" s="56" t="e">
        <f>IF(AND('Mapa final'!#REF!="Baja",'Mapa final'!#REF!="Moderado"),CONCATENATE("R6C",'Mapa final'!#REF!),"")</f>
        <v>#REF!</v>
      </c>
      <c r="AB41" s="38" t="e">
        <f>IF(AND('Mapa final'!#REF!="Baja",'Mapa final'!#REF!="Mayor"),CONCATENATE("R6C",'Mapa final'!#REF!),"")</f>
        <v>#REF!</v>
      </c>
      <c r="AC41" s="39" t="e">
        <f>IF(AND('Mapa final'!#REF!="Baja",'Mapa final'!#REF!="Mayor"),CONCATENATE("R6C",'Mapa final'!#REF!),"")</f>
        <v>#REF!</v>
      </c>
      <c r="AD41" s="44" t="e">
        <f>IF(AND('Mapa final'!#REF!="Baja",'Mapa final'!#REF!="Mayor"),CONCATENATE("R6C",'Mapa final'!#REF!),"")</f>
        <v>#REF!</v>
      </c>
      <c r="AE41" s="44" t="e">
        <f>IF(AND('Mapa final'!#REF!="Baja",'Mapa final'!#REF!="Mayor"),CONCATENATE("R6C",'Mapa final'!#REF!),"")</f>
        <v>#REF!</v>
      </c>
      <c r="AF41" s="44" t="e">
        <f>IF(AND('Mapa final'!#REF!="Baja",'Mapa final'!#REF!="Mayor"),CONCATENATE("R6C",'Mapa final'!#REF!),"")</f>
        <v>#REF!</v>
      </c>
      <c r="AG41" s="40" t="e">
        <f>IF(AND('Mapa final'!#REF!="Baja",'Mapa final'!#REF!="Mayor"),CONCATENATE("R6C",'Mapa final'!#REF!),"")</f>
        <v>#REF!</v>
      </c>
      <c r="AH41" s="41" t="e">
        <f>IF(AND('Mapa final'!#REF!="Baja",'Mapa final'!#REF!="Catastrófico"),CONCATENATE("R6C",'Mapa final'!#REF!),"")</f>
        <v>#REF!</v>
      </c>
      <c r="AI41" s="42" t="e">
        <f>IF(AND('Mapa final'!#REF!="Baja",'Mapa final'!#REF!="Catastrófico"),CONCATENATE("R6C",'Mapa final'!#REF!),"")</f>
        <v>#REF!</v>
      </c>
      <c r="AJ41" s="42" t="e">
        <f>IF(AND('Mapa final'!#REF!="Baja",'Mapa final'!#REF!="Catastrófico"),CONCATENATE("R6C",'Mapa final'!#REF!),"")</f>
        <v>#REF!</v>
      </c>
      <c r="AK41" s="42" t="e">
        <f>IF(AND('Mapa final'!#REF!="Baja",'Mapa final'!#REF!="Catastrófico"),CONCATENATE("R6C",'Mapa final'!#REF!),"")</f>
        <v>#REF!</v>
      </c>
      <c r="AL41" s="42" t="e">
        <f>IF(AND('Mapa final'!#REF!="Baja",'Mapa final'!#REF!="Catastrófico"),CONCATENATE("R6C",'Mapa final'!#REF!),"")</f>
        <v>#REF!</v>
      </c>
      <c r="AM41" s="43" t="e">
        <f>IF(AND('Mapa final'!#REF!="Baja",'Mapa final'!#REF!="Catastrófico"),CONCATENATE("R6C",'Mapa final'!#REF!),"")</f>
        <v>#REF!</v>
      </c>
      <c r="AN41" s="70"/>
      <c r="AO41" s="379"/>
      <c r="AP41" s="380"/>
      <c r="AQ41" s="380"/>
      <c r="AR41" s="380"/>
      <c r="AS41" s="380"/>
      <c r="AT41" s="381"/>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306"/>
      <c r="C42" s="306"/>
      <c r="D42" s="307"/>
      <c r="E42" s="347"/>
      <c r="F42" s="348"/>
      <c r="G42" s="348"/>
      <c r="H42" s="348"/>
      <c r="I42" s="364"/>
      <c r="J42" s="63" t="e">
        <f>IF(AND('Mapa final'!#REF!="Baja",'Mapa final'!#REF!="Leve"),CONCATENATE("R7C",'Mapa final'!#REF!),"")</f>
        <v>#REF!</v>
      </c>
      <c r="K42" s="64" t="e">
        <f>IF(AND('Mapa final'!#REF!="Baja",'Mapa final'!#REF!="Leve"),CONCATENATE("R7C",'Mapa final'!#REF!),"")</f>
        <v>#REF!</v>
      </c>
      <c r="L42" s="64" t="e">
        <f>IF(AND('Mapa final'!#REF!="Baja",'Mapa final'!#REF!="Leve"),CONCATENATE("R7C",'Mapa final'!#REF!),"")</f>
        <v>#REF!</v>
      </c>
      <c r="M42" s="64" t="e">
        <f>IF(AND('Mapa final'!#REF!="Baja",'Mapa final'!#REF!="Leve"),CONCATENATE("R7C",'Mapa final'!#REF!),"")</f>
        <v>#REF!</v>
      </c>
      <c r="N42" s="64" t="e">
        <f>IF(AND('Mapa final'!#REF!="Baja",'Mapa final'!#REF!="Leve"),CONCATENATE("R7C",'Mapa final'!#REF!),"")</f>
        <v>#REF!</v>
      </c>
      <c r="O42" s="65" t="e">
        <f>IF(AND('Mapa final'!#REF!="Baja",'Mapa final'!#REF!="Leve"),CONCATENATE("R7C",'Mapa final'!#REF!),"")</f>
        <v>#REF!</v>
      </c>
      <c r="P42" s="54" t="e">
        <f>IF(AND('Mapa final'!#REF!="Baja",'Mapa final'!#REF!="Menor"),CONCATENATE("R7C",'Mapa final'!#REF!),"")</f>
        <v>#REF!</v>
      </c>
      <c r="Q42" s="55" t="e">
        <f>IF(AND('Mapa final'!#REF!="Baja",'Mapa final'!#REF!="Menor"),CONCATENATE("R7C",'Mapa final'!#REF!),"")</f>
        <v>#REF!</v>
      </c>
      <c r="R42" s="55" t="e">
        <f>IF(AND('Mapa final'!#REF!="Baja",'Mapa final'!#REF!="Menor"),CONCATENATE("R7C",'Mapa final'!#REF!),"")</f>
        <v>#REF!</v>
      </c>
      <c r="S42" s="55" t="e">
        <f>IF(AND('Mapa final'!#REF!="Baja",'Mapa final'!#REF!="Menor"),CONCATENATE("R7C",'Mapa final'!#REF!),"")</f>
        <v>#REF!</v>
      </c>
      <c r="T42" s="55" t="e">
        <f>IF(AND('Mapa final'!#REF!="Baja",'Mapa final'!#REF!="Menor"),CONCATENATE("R7C",'Mapa final'!#REF!),"")</f>
        <v>#REF!</v>
      </c>
      <c r="U42" s="56" t="e">
        <f>IF(AND('Mapa final'!#REF!="Baja",'Mapa final'!#REF!="Menor"),CONCATENATE("R7C",'Mapa final'!#REF!),"")</f>
        <v>#REF!</v>
      </c>
      <c r="V42" s="54" t="e">
        <f>IF(AND('Mapa final'!#REF!="Baja",'Mapa final'!#REF!="Moderado"),CONCATENATE("R7C",'Mapa final'!#REF!),"")</f>
        <v>#REF!</v>
      </c>
      <c r="W42" s="55" t="e">
        <f>IF(AND('Mapa final'!#REF!="Baja",'Mapa final'!#REF!="Moderado"),CONCATENATE("R7C",'Mapa final'!#REF!),"")</f>
        <v>#REF!</v>
      </c>
      <c r="X42" s="55" t="e">
        <f>IF(AND('Mapa final'!#REF!="Baja",'Mapa final'!#REF!="Moderado"),CONCATENATE("R7C",'Mapa final'!#REF!),"")</f>
        <v>#REF!</v>
      </c>
      <c r="Y42" s="55" t="e">
        <f>IF(AND('Mapa final'!#REF!="Baja",'Mapa final'!#REF!="Moderado"),CONCATENATE("R7C",'Mapa final'!#REF!),"")</f>
        <v>#REF!</v>
      </c>
      <c r="Z42" s="55" t="e">
        <f>IF(AND('Mapa final'!#REF!="Baja",'Mapa final'!#REF!="Moderado"),CONCATENATE("R7C",'Mapa final'!#REF!),"")</f>
        <v>#REF!</v>
      </c>
      <c r="AA42" s="56" t="e">
        <f>IF(AND('Mapa final'!#REF!="Baja",'Mapa final'!#REF!="Moderado"),CONCATENATE("R7C",'Mapa final'!#REF!),"")</f>
        <v>#REF!</v>
      </c>
      <c r="AB42" s="38" t="e">
        <f>IF(AND('Mapa final'!#REF!="Baja",'Mapa final'!#REF!="Mayor"),CONCATENATE("R7C",'Mapa final'!#REF!),"")</f>
        <v>#REF!</v>
      </c>
      <c r="AC42" s="39" t="e">
        <f>IF(AND('Mapa final'!#REF!="Baja",'Mapa final'!#REF!="Mayor"),CONCATENATE("R7C",'Mapa final'!#REF!),"")</f>
        <v>#REF!</v>
      </c>
      <c r="AD42" s="44" t="e">
        <f>IF(AND('Mapa final'!#REF!="Baja",'Mapa final'!#REF!="Mayor"),CONCATENATE("R7C",'Mapa final'!#REF!),"")</f>
        <v>#REF!</v>
      </c>
      <c r="AE42" s="44" t="e">
        <f>IF(AND('Mapa final'!#REF!="Baja",'Mapa final'!#REF!="Mayor"),CONCATENATE("R7C",'Mapa final'!#REF!),"")</f>
        <v>#REF!</v>
      </c>
      <c r="AF42" s="44" t="e">
        <f>IF(AND('Mapa final'!#REF!="Baja",'Mapa final'!#REF!="Mayor"),CONCATENATE("R7C",'Mapa final'!#REF!),"")</f>
        <v>#REF!</v>
      </c>
      <c r="AG42" s="40" t="e">
        <f>IF(AND('Mapa final'!#REF!="Baja",'Mapa final'!#REF!="Mayor"),CONCATENATE("R7C",'Mapa final'!#REF!),"")</f>
        <v>#REF!</v>
      </c>
      <c r="AH42" s="41" t="e">
        <f>IF(AND('Mapa final'!#REF!="Baja",'Mapa final'!#REF!="Catastrófico"),CONCATENATE("R7C",'Mapa final'!#REF!),"")</f>
        <v>#REF!</v>
      </c>
      <c r="AI42" s="42" t="e">
        <f>IF(AND('Mapa final'!#REF!="Baja",'Mapa final'!#REF!="Catastrófico"),CONCATENATE("R7C",'Mapa final'!#REF!),"")</f>
        <v>#REF!</v>
      </c>
      <c r="AJ42" s="42" t="e">
        <f>IF(AND('Mapa final'!#REF!="Baja",'Mapa final'!#REF!="Catastrófico"),CONCATENATE("R7C",'Mapa final'!#REF!),"")</f>
        <v>#REF!</v>
      </c>
      <c r="AK42" s="42" t="e">
        <f>IF(AND('Mapa final'!#REF!="Baja",'Mapa final'!#REF!="Catastrófico"),CONCATENATE("R7C",'Mapa final'!#REF!),"")</f>
        <v>#REF!</v>
      </c>
      <c r="AL42" s="42" t="e">
        <f>IF(AND('Mapa final'!#REF!="Baja",'Mapa final'!#REF!="Catastrófico"),CONCATENATE("R7C",'Mapa final'!#REF!),"")</f>
        <v>#REF!</v>
      </c>
      <c r="AM42" s="43" t="e">
        <f>IF(AND('Mapa final'!#REF!="Baja",'Mapa final'!#REF!="Catastrófico"),CONCATENATE("R7C",'Mapa final'!#REF!),"")</f>
        <v>#REF!</v>
      </c>
      <c r="AN42" s="70"/>
      <c r="AO42" s="379"/>
      <c r="AP42" s="380"/>
      <c r="AQ42" s="380"/>
      <c r="AR42" s="380"/>
      <c r="AS42" s="380"/>
      <c r="AT42" s="381"/>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306"/>
      <c r="C43" s="306"/>
      <c r="D43" s="307"/>
      <c r="E43" s="347"/>
      <c r="F43" s="348"/>
      <c r="G43" s="348"/>
      <c r="H43" s="348"/>
      <c r="I43" s="364"/>
      <c r="J43" s="63" t="e">
        <f>IF(AND('Mapa final'!#REF!="Baja",'Mapa final'!#REF!="Leve"),CONCATENATE("R8C",'Mapa final'!#REF!),"")</f>
        <v>#REF!</v>
      </c>
      <c r="K43" s="64" t="e">
        <f>IF(AND('Mapa final'!#REF!="Baja",'Mapa final'!#REF!="Leve"),CONCATENATE("R8C",'Mapa final'!#REF!),"")</f>
        <v>#REF!</v>
      </c>
      <c r="L43" s="64" t="e">
        <f>IF(AND('Mapa final'!#REF!="Baja",'Mapa final'!#REF!="Leve"),CONCATENATE("R8C",'Mapa final'!#REF!),"")</f>
        <v>#REF!</v>
      </c>
      <c r="M43" s="64" t="e">
        <f>IF(AND('Mapa final'!#REF!="Baja",'Mapa final'!#REF!="Leve"),CONCATENATE("R8C",'Mapa final'!#REF!),"")</f>
        <v>#REF!</v>
      </c>
      <c r="N43" s="64" t="e">
        <f>IF(AND('Mapa final'!#REF!="Baja",'Mapa final'!#REF!="Leve"),CONCATENATE("R8C",'Mapa final'!#REF!),"")</f>
        <v>#REF!</v>
      </c>
      <c r="O43" s="65" t="e">
        <f>IF(AND('Mapa final'!#REF!="Baja",'Mapa final'!#REF!="Leve"),CONCATENATE("R8C",'Mapa final'!#REF!),"")</f>
        <v>#REF!</v>
      </c>
      <c r="P43" s="54" t="e">
        <f>IF(AND('Mapa final'!#REF!="Baja",'Mapa final'!#REF!="Menor"),CONCATENATE("R8C",'Mapa final'!#REF!),"")</f>
        <v>#REF!</v>
      </c>
      <c r="Q43" s="55" t="e">
        <f>IF(AND('Mapa final'!#REF!="Baja",'Mapa final'!#REF!="Menor"),CONCATENATE("R8C",'Mapa final'!#REF!),"")</f>
        <v>#REF!</v>
      </c>
      <c r="R43" s="55" t="e">
        <f>IF(AND('Mapa final'!#REF!="Baja",'Mapa final'!#REF!="Menor"),CONCATENATE("R8C",'Mapa final'!#REF!),"")</f>
        <v>#REF!</v>
      </c>
      <c r="S43" s="55" t="e">
        <f>IF(AND('Mapa final'!#REF!="Baja",'Mapa final'!#REF!="Menor"),CONCATENATE("R8C",'Mapa final'!#REF!),"")</f>
        <v>#REF!</v>
      </c>
      <c r="T43" s="55" t="e">
        <f>IF(AND('Mapa final'!#REF!="Baja",'Mapa final'!#REF!="Menor"),CONCATENATE("R8C",'Mapa final'!#REF!),"")</f>
        <v>#REF!</v>
      </c>
      <c r="U43" s="56" t="e">
        <f>IF(AND('Mapa final'!#REF!="Baja",'Mapa final'!#REF!="Menor"),CONCATENATE("R8C",'Mapa final'!#REF!),"")</f>
        <v>#REF!</v>
      </c>
      <c r="V43" s="54" t="e">
        <f>IF(AND('Mapa final'!#REF!="Baja",'Mapa final'!#REF!="Moderado"),CONCATENATE("R8C",'Mapa final'!#REF!),"")</f>
        <v>#REF!</v>
      </c>
      <c r="W43" s="55" t="e">
        <f>IF(AND('Mapa final'!#REF!="Baja",'Mapa final'!#REF!="Moderado"),CONCATENATE("R8C",'Mapa final'!#REF!),"")</f>
        <v>#REF!</v>
      </c>
      <c r="X43" s="55" t="e">
        <f>IF(AND('Mapa final'!#REF!="Baja",'Mapa final'!#REF!="Moderado"),CONCATENATE("R8C",'Mapa final'!#REF!),"")</f>
        <v>#REF!</v>
      </c>
      <c r="Y43" s="55" t="e">
        <f>IF(AND('Mapa final'!#REF!="Baja",'Mapa final'!#REF!="Moderado"),CONCATENATE("R8C",'Mapa final'!#REF!),"")</f>
        <v>#REF!</v>
      </c>
      <c r="Z43" s="55" t="e">
        <f>IF(AND('Mapa final'!#REF!="Baja",'Mapa final'!#REF!="Moderado"),CONCATENATE("R8C",'Mapa final'!#REF!),"")</f>
        <v>#REF!</v>
      </c>
      <c r="AA43" s="56" t="e">
        <f>IF(AND('Mapa final'!#REF!="Baja",'Mapa final'!#REF!="Moderado"),CONCATENATE("R8C",'Mapa final'!#REF!),"")</f>
        <v>#REF!</v>
      </c>
      <c r="AB43" s="38" t="e">
        <f>IF(AND('Mapa final'!#REF!="Baja",'Mapa final'!#REF!="Mayor"),CONCATENATE("R8C",'Mapa final'!#REF!),"")</f>
        <v>#REF!</v>
      </c>
      <c r="AC43" s="39" t="e">
        <f>IF(AND('Mapa final'!#REF!="Baja",'Mapa final'!#REF!="Mayor"),CONCATENATE("R8C",'Mapa final'!#REF!),"")</f>
        <v>#REF!</v>
      </c>
      <c r="AD43" s="44" t="e">
        <f>IF(AND('Mapa final'!#REF!="Baja",'Mapa final'!#REF!="Mayor"),CONCATENATE("R8C",'Mapa final'!#REF!),"")</f>
        <v>#REF!</v>
      </c>
      <c r="AE43" s="44" t="e">
        <f>IF(AND('Mapa final'!#REF!="Baja",'Mapa final'!#REF!="Mayor"),CONCATENATE("R8C",'Mapa final'!#REF!),"")</f>
        <v>#REF!</v>
      </c>
      <c r="AF43" s="44" t="e">
        <f>IF(AND('Mapa final'!#REF!="Baja",'Mapa final'!#REF!="Mayor"),CONCATENATE("R8C",'Mapa final'!#REF!),"")</f>
        <v>#REF!</v>
      </c>
      <c r="AG43" s="40" t="e">
        <f>IF(AND('Mapa final'!#REF!="Baja",'Mapa final'!#REF!="Mayor"),CONCATENATE("R8C",'Mapa final'!#REF!),"")</f>
        <v>#REF!</v>
      </c>
      <c r="AH43" s="41" t="e">
        <f>IF(AND('Mapa final'!#REF!="Baja",'Mapa final'!#REF!="Catastrófico"),CONCATENATE("R8C",'Mapa final'!#REF!),"")</f>
        <v>#REF!</v>
      </c>
      <c r="AI43" s="42" t="e">
        <f>IF(AND('Mapa final'!#REF!="Baja",'Mapa final'!#REF!="Catastrófico"),CONCATENATE("R8C",'Mapa final'!#REF!),"")</f>
        <v>#REF!</v>
      </c>
      <c r="AJ43" s="42" t="e">
        <f>IF(AND('Mapa final'!#REF!="Baja",'Mapa final'!#REF!="Catastrófico"),CONCATENATE("R8C",'Mapa final'!#REF!),"")</f>
        <v>#REF!</v>
      </c>
      <c r="AK43" s="42" t="e">
        <f>IF(AND('Mapa final'!#REF!="Baja",'Mapa final'!#REF!="Catastrófico"),CONCATENATE("R8C",'Mapa final'!#REF!),"")</f>
        <v>#REF!</v>
      </c>
      <c r="AL43" s="42" t="e">
        <f>IF(AND('Mapa final'!#REF!="Baja",'Mapa final'!#REF!="Catastrófico"),CONCATENATE("R8C",'Mapa final'!#REF!),"")</f>
        <v>#REF!</v>
      </c>
      <c r="AM43" s="43" t="e">
        <f>IF(AND('Mapa final'!#REF!="Baja",'Mapa final'!#REF!="Catastrófico"),CONCATENATE("R8C",'Mapa final'!#REF!),"")</f>
        <v>#REF!</v>
      </c>
      <c r="AN43" s="70"/>
      <c r="AO43" s="379"/>
      <c r="AP43" s="380"/>
      <c r="AQ43" s="380"/>
      <c r="AR43" s="380"/>
      <c r="AS43" s="380"/>
      <c r="AT43" s="381"/>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306"/>
      <c r="C44" s="306"/>
      <c r="D44" s="307"/>
      <c r="E44" s="347"/>
      <c r="F44" s="348"/>
      <c r="G44" s="348"/>
      <c r="H44" s="348"/>
      <c r="I44" s="364"/>
      <c r="J44" s="63" t="e">
        <f>IF(AND('Mapa final'!#REF!="Baja",'Mapa final'!#REF!="Leve"),CONCATENATE("R9C",'Mapa final'!#REF!),"")</f>
        <v>#REF!</v>
      </c>
      <c r="K44" s="64" t="e">
        <f>IF(AND('Mapa final'!#REF!="Baja",'Mapa final'!#REF!="Leve"),CONCATENATE("R9C",'Mapa final'!#REF!),"")</f>
        <v>#REF!</v>
      </c>
      <c r="L44" s="64" t="e">
        <f>IF(AND('Mapa final'!#REF!="Baja",'Mapa final'!#REF!="Leve"),CONCATENATE("R9C",'Mapa final'!#REF!),"")</f>
        <v>#REF!</v>
      </c>
      <c r="M44" s="64" t="e">
        <f>IF(AND('Mapa final'!#REF!="Baja",'Mapa final'!#REF!="Leve"),CONCATENATE("R9C",'Mapa final'!#REF!),"")</f>
        <v>#REF!</v>
      </c>
      <c r="N44" s="64" t="e">
        <f>IF(AND('Mapa final'!#REF!="Baja",'Mapa final'!#REF!="Leve"),CONCATENATE("R9C",'Mapa final'!#REF!),"")</f>
        <v>#REF!</v>
      </c>
      <c r="O44" s="65" t="e">
        <f>IF(AND('Mapa final'!#REF!="Baja",'Mapa final'!#REF!="Leve"),CONCATENATE("R9C",'Mapa final'!#REF!),"")</f>
        <v>#REF!</v>
      </c>
      <c r="P44" s="54" t="e">
        <f>IF(AND('Mapa final'!#REF!="Baja",'Mapa final'!#REF!="Menor"),CONCATENATE("R9C",'Mapa final'!#REF!),"")</f>
        <v>#REF!</v>
      </c>
      <c r="Q44" s="55" t="e">
        <f>IF(AND('Mapa final'!#REF!="Baja",'Mapa final'!#REF!="Menor"),CONCATENATE("R9C",'Mapa final'!#REF!),"")</f>
        <v>#REF!</v>
      </c>
      <c r="R44" s="55" t="e">
        <f>IF(AND('Mapa final'!#REF!="Baja",'Mapa final'!#REF!="Menor"),CONCATENATE("R9C",'Mapa final'!#REF!),"")</f>
        <v>#REF!</v>
      </c>
      <c r="S44" s="55" t="e">
        <f>IF(AND('Mapa final'!#REF!="Baja",'Mapa final'!#REF!="Menor"),CONCATENATE("R9C",'Mapa final'!#REF!),"")</f>
        <v>#REF!</v>
      </c>
      <c r="T44" s="55" t="e">
        <f>IF(AND('Mapa final'!#REF!="Baja",'Mapa final'!#REF!="Menor"),CONCATENATE("R9C",'Mapa final'!#REF!),"")</f>
        <v>#REF!</v>
      </c>
      <c r="U44" s="56" t="e">
        <f>IF(AND('Mapa final'!#REF!="Baja",'Mapa final'!#REF!="Menor"),CONCATENATE("R9C",'Mapa final'!#REF!),"")</f>
        <v>#REF!</v>
      </c>
      <c r="V44" s="54" t="e">
        <f>IF(AND('Mapa final'!#REF!="Baja",'Mapa final'!#REF!="Moderado"),CONCATENATE("R9C",'Mapa final'!#REF!),"")</f>
        <v>#REF!</v>
      </c>
      <c r="W44" s="55" t="e">
        <f>IF(AND('Mapa final'!#REF!="Baja",'Mapa final'!#REF!="Moderado"),CONCATENATE("R9C",'Mapa final'!#REF!),"")</f>
        <v>#REF!</v>
      </c>
      <c r="X44" s="55" t="e">
        <f>IF(AND('Mapa final'!#REF!="Baja",'Mapa final'!#REF!="Moderado"),CONCATENATE("R9C",'Mapa final'!#REF!),"")</f>
        <v>#REF!</v>
      </c>
      <c r="Y44" s="55" t="e">
        <f>IF(AND('Mapa final'!#REF!="Baja",'Mapa final'!#REF!="Moderado"),CONCATENATE("R9C",'Mapa final'!#REF!),"")</f>
        <v>#REF!</v>
      </c>
      <c r="Z44" s="55" t="e">
        <f>IF(AND('Mapa final'!#REF!="Baja",'Mapa final'!#REF!="Moderado"),CONCATENATE("R9C",'Mapa final'!#REF!),"")</f>
        <v>#REF!</v>
      </c>
      <c r="AA44" s="56" t="e">
        <f>IF(AND('Mapa final'!#REF!="Baja",'Mapa final'!#REF!="Moderado"),CONCATENATE("R9C",'Mapa final'!#REF!),"")</f>
        <v>#REF!</v>
      </c>
      <c r="AB44" s="38" t="e">
        <f>IF(AND('Mapa final'!#REF!="Baja",'Mapa final'!#REF!="Mayor"),CONCATENATE("R9C",'Mapa final'!#REF!),"")</f>
        <v>#REF!</v>
      </c>
      <c r="AC44" s="39" t="e">
        <f>IF(AND('Mapa final'!#REF!="Baja",'Mapa final'!#REF!="Mayor"),CONCATENATE("R9C",'Mapa final'!#REF!),"")</f>
        <v>#REF!</v>
      </c>
      <c r="AD44" s="44" t="e">
        <f>IF(AND('Mapa final'!#REF!="Baja",'Mapa final'!#REF!="Mayor"),CONCATENATE("R9C",'Mapa final'!#REF!),"")</f>
        <v>#REF!</v>
      </c>
      <c r="AE44" s="44" t="e">
        <f>IF(AND('Mapa final'!#REF!="Baja",'Mapa final'!#REF!="Mayor"),CONCATENATE("R9C",'Mapa final'!#REF!),"")</f>
        <v>#REF!</v>
      </c>
      <c r="AF44" s="44" t="e">
        <f>IF(AND('Mapa final'!#REF!="Baja",'Mapa final'!#REF!="Mayor"),CONCATENATE("R9C",'Mapa final'!#REF!),"")</f>
        <v>#REF!</v>
      </c>
      <c r="AG44" s="40" t="e">
        <f>IF(AND('Mapa final'!#REF!="Baja",'Mapa final'!#REF!="Mayor"),CONCATENATE("R9C",'Mapa final'!#REF!),"")</f>
        <v>#REF!</v>
      </c>
      <c r="AH44" s="41" t="e">
        <f>IF(AND('Mapa final'!#REF!="Baja",'Mapa final'!#REF!="Catastrófico"),CONCATENATE("R9C",'Mapa final'!#REF!),"")</f>
        <v>#REF!</v>
      </c>
      <c r="AI44" s="42" t="e">
        <f>IF(AND('Mapa final'!#REF!="Baja",'Mapa final'!#REF!="Catastrófico"),CONCATENATE("R9C",'Mapa final'!#REF!),"")</f>
        <v>#REF!</v>
      </c>
      <c r="AJ44" s="42" t="e">
        <f>IF(AND('Mapa final'!#REF!="Baja",'Mapa final'!#REF!="Catastrófico"),CONCATENATE("R9C",'Mapa final'!#REF!),"")</f>
        <v>#REF!</v>
      </c>
      <c r="AK44" s="42" t="e">
        <f>IF(AND('Mapa final'!#REF!="Baja",'Mapa final'!#REF!="Catastrófico"),CONCATENATE("R9C",'Mapa final'!#REF!),"")</f>
        <v>#REF!</v>
      </c>
      <c r="AL44" s="42" t="e">
        <f>IF(AND('Mapa final'!#REF!="Baja",'Mapa final'!#REF!="Catastrófico"),CONCATENATE("R9C",'Mapa final'!#REF!),"")</f>
        <v>#REF!</v>
      </c>
      <c r="AM44" s="43" t="e">
        <f>IF(AND('Mapa final'!#REF!="Baja",'Mapa final'!#REF!="Catastrófico"),CONCATENATE("R9C",'Mapa final'!#REF!),"")</f>
        <v>#REF!</v>
      </c>
      <c r="AN44" s="70"/>
      <c r="AO44" s="379"/>
      <c r="AP44" s="380"/>
      <c r="AQ44" s="380"/>
      <c r="AR44" s="380"/>
      <c r="AS44" s="380"/>
      <c r="AT44" s="381"/>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306"/>
      <c r="C45" s="306"/>
      <c r="D45" s="307"/>
      <c r="E45" s="350"/>
      <c r="F45" s="351"/>
      <c r="G45" s="351"/>
      <c r="H45" s="351"/>
      <c r="I45" s="351"/>
      <c r="J45" s="66" t="e">
        <f>IF(AND('Mapa final'!#REF!="Baja",'Mapa final'!#REF!="Leve"),CONCATENATE("R10C",'Mapa final'!#REF!),"")</f>
        <v>#REF!</v>
      </c>
      <c r="K45" s="67" t="e">
        <f>IF(AND('Mapa final'!#REF!="Baja",'Mapa final'!#REF!="Leve"),CONCATENATE("R10C",'Mapa final'!#REF!),"")</f>
        <v>#REF!</v>
      </c>
      <c r="L45" s="67" t="e">
        <f>IF(AND('Mapa final'!#REF!="Baja",'Mapa final'!#REF!="Leve"),CONCATENATE("R10C",'Mapa final'!#REF!),"")</f>
        <v>#REF!</v>
      </c>
      <c r="M45" s="67" t="e">
        <f>IF(AND('Mapa final'!#REF!="Baja",'Mapa final'!#REF!="Leve"),CONCATENATE("R10C",'Mapa final'!#REF!),"")</f>
        <v>#REF!</v>
      </c>
      <c r="N45" s="67" t="e">
        <f>IF(AND('Mapa final'!#REF!="Baja",'Mapa final'!#REF!="Leve"),CONCATENATE("R10C",'Mapa final'!#REF!),"")</f>
        <v>#REF!</v>
      </c>
      <c r="O45" s="68" t="e">
        <f>IF(AND('Mapa final'!#REF!="Baja",'Mapa final'!#REF!="Leve"),CONCATENATE("R10C",'Mapa final'!#REF!),"")</f>
        <v>#REF!</v>
      </c>
      <c r="P45" s="54" t="e">
        <f>IF(AND('Mapa final'!#REF!="Baja",'Mapa final'!#REF!="Menor"),CONCATENATE("R10C",'Mapa final'!#REF!),"")</f>
        <v>#REF!</v>
      </c>
      <c r="Q45" s="55" t="e">
        <f>IF(AND('Mapa final'!#REF!="Baja",'Mapa final'!#REF!="Menor"),CONCATENATE("R10C",'Mapa final'!#REF!),"")</f>
        <v>#REF!</v>
      </c>
      <c r="R45" s="55" t="e">
        <f>IF(AND('Mapa final'!#REF!="Baja",'Mapa final'!#REF!="Menor"),CONCATENATE("R10C",'Mapa final'!#REF!),"")</f>
        <v>#REF!</v>
      </c>
      <c r="S45" s="55" t="e">
        <f>IF(AND('Mapa final'!#REF!="Baja",'Mapa final'!#REF!="Menor"),CONCATENATE("R10C",'Mapa final'!#REF!),"")</f>
        <v>#REF!</v>
      </c>
      <c r="T45" s="55" t="e">
        <f>IF(AND('Mapa final'!#REF!="Baja",'Mapa final'!#REF!="Menor"),CONCATENATE("R10C",'Mapa final'!#REF!),"")</f>
        <v>#REF!</v>
      </c>
      <c r="U45" s="56" t="e">
        <f>IF(AND('Mapa final'!#REF!="Baja",'Mapa final'!#REF!="Menor"),CONCATENATE("R10C",'Mapa final'!#REF!),"")</f>
        <v>#REF!</v>
      </c>
      <c r="V45" s="57" t="e">
        <f>IF(AND('Mapa final'!#REF!="Baja",'Mapa final'!#REF!="Moderado"),CONCATENATE("R10C",'Mapa final'!#REF!),"")</f>
        <v>#REF!</v>
      </c>
      <c r="W45" s="58" t="e">
        <f>IF(AND('Mapa final'!#REF!="Baja",'Mapa final'!#REF!="Moderado"),CONCATENATE("R10C",'Mapa final'!#REF!),"")</f>
        <v>#REF!</v>
      </c>
      <c r="X45" s="58" t="e">
        <f>IF(AND('Mapa final'!#REF!="Baja",'Mapa final'!#REF!="Moderado"),CONCATENATE("R10C",'Mapa final'!#REF!),"")</f>
        <v>#REF!</v>
      </c>
      <c r="Y45" s="58" t="e">
        <f>IF(AND('Mapa final'!#REF!="Baja",'Mapa final'!#REF!="Moderado"),CONCATENATE("R10C",'Mapa final'!#REF!),"")</f>
        <v>#REF!</v>
      </c>
      <c r="Z45" s="58" t="e">
        <f>IF(AND('Mapa final'!#REF!="Baja",'Mapa final'!#REF!="Moderado"),CONCATENATE("R10C",'Mapa final'!#REF!),"")</f>
        <v>#REF!</v>
      </c>
      <c r="AA45" s="59" t="e">
        <f>IF(AND('Mapa final'!#REF!="Baja",'Mapa final'!#REF!="Moderado"),CONCATENATE("R10C",'Mapa final'!#REF!),"")</f>
        <v>#REF!</v>
      </c>
      <c r="AB45" s="45" t="e">
        <f>IF(AND('Mapa final'!#REF!="Baja",'Mapa final'!#REF!="Mayor"),CONCATENATE("R10C",'Mapa final'!#REF!),"")</f>
        <v>#REF!</v>
      </c>
      <c r="AC45" s="46" t="e">
        <f>IF(AND('Mapa final'!#REF!="Baja",'Mapa final'!#REF!="Mayor"),CONCATENATE("R10C",'Mapa final'!#REF!),"")</f>
        <v>#REF!</v>
      </c>
      <c r="AD45" s="46" t="e">
        <f>IF(AND('Mapa final'!#REF!="Baja",'Mapa final'!#REF!="Mayor"),CONCATENATE("R10C",'Mapa final'!#REF!),"")</f>
        <v>#REF!</v>
      </c>
      <c r="AE45" s="46" t="e">
        <f>IF(AND('Mapa final'!#REF!="Baja",'Mapa final'!#REF!="Mayor"),CONCATENATE("R10C",'Mapa final'!#REF!),"")</f>
        <v>#REF!</v>
      </c>
      <c r="AF45" s="46" t="e">
        <f>IF(AND('Mapa final'!#REF!="Baja",'Mapa final'!#REF!="Mayor"),CONCATENATE("R10C",'Mapa final'!#REF!),"")</f>
        <v>#REF!</v>
      </c>
      <c r="AG45" s="47" t="e">
        <f>IF(AND('Mapa final'!#REF!="Baja",'Mapa final'!#REF!="Mayor"),CONCATENATE("R10C",'Mapa final'!#REF!),"")</f>
        <v>#REF!</v>
      </c>
      <c r="AH45" s="48" t="e">
        <f>IF(AND('Mapa final'!#REF!="Baja",'Mapa final'!#REF!="Catastrófico"),CONCATENATE("R10C",'Mapa final'!#REF!),"")</f>
        <v>#REF!</v>
      </c>
      <c r="AI45" s="49" t="e">
        <f>IF(AND('Mapa final'!#REF!="Baja",'Mapa final'!#REF!="Catastrófico"),CONCATENATE("R10C",'Mapa final'!#REF!),"")</f>
        <v>#REF!</v>
      </c>
      <c r="AJ45" s="49" t="e">
        <f>IF(AND('Mapa final'!#REF!="Baja",'Mapa final'!#REF!="Catastrófico"),CONCATENATE("R10C",'Mapa final'!#REF!),"")</f>
        <v>#REF!</v>
      </c>
      <c r="AK45" s="49" t="e">
        <f>IF(AND('Mapa final'!#REF!="Baja",'Mapa final'!#REF!="Catastrófico"),CONCATENATE("R10C",'Mapa final'!#REF!),"")</f>
        <v>#REF!</v>
      </c>
      <c r="AL45" s="49" t="e">
        <f>IF(AND('Mapa final'!#REF!="Baja",'Mapa final'!#REF!="Catastrófico"),CONCATENATE("R10C",'Mapa final'!#REF!),"")</f>
        <v>#REF!</v>
      </c>
      <c r="AM45" s="50" t="e">
        <f>IF(AND('Mapa final'!#REF!="Baja",'Mapa final'!#REF!="Catastrófico"),CONCATENATE("R10C",'Mapa final'!#REF!),"")</f>
        <v>#REF!</v>
      </c>
      <c r="AN45" s="70"/>
      <c r="AO45" s="382"/>
      <c r="AP45" s="383"/>
      <c r="AQ45" s="383"/>
      <c r="AR45" s="383"/>
      <c r="AS45" s="383"/>
      <c r="AT45" s="384"/>
    </row>
    <row r="46" spans="1:80" ht="46.5" customHeight="1" x14ac:dyDescent="0.35">
      <c r="A46" s="70"/>
      <c r="B46" s="306"/>
      <c r="C46" s="306"/>
      <c r="D46" s="307"/>
      <c r="E46" s="344" t="s">
        <v>109</v>
      </c>
      <c r="F46" s="345"/>
      <c r="G46" s="345"/>
      <c r="H46" s="345"/>
      <c r="I46" s="346"/>
      <c r="J46" s="60" t="str">
        <f ca="1">IF(AND('Mapa final'!$AA$9="Muy Baja",'Mapa final'!$AC$9="Leve"),CONCATENATE("R1C",'Mapa final'!$Q$9),"")</f>
        <v/>
      </c>
      <c r="K46" s="61" t="str">
        <f ca="1">IF(AND('Mapa final'!$AA$10="Muy Baja",'Mapa final'!$AC$10="Leve"),CONCATENATE("R1C",'Mapa final'!$Q$10),"")</f>
        <v/>
      </c>
      <c r="L46" s="61" t="str">
        <f ca="1">IF(AND('Mapa final'!$AA$11="Muy Baja",'Mapa final'!$AC$11="Leve"),CONCATENATE("R1C",'Mapa final'!$Q$11),"")</f>
        <v/>
      </c>
      <c r="M46" s="61" t="str">
        <f ca="1">IF(AND('Mapa final'!$AA$12="Muy Baja",'Mapa final'!$AC$12="Leve"),CONCATENATE("R1C",'Mapa final'!$Q$12),"")</f>
        <v/>
      </c>
      <c r="N46" s="61" t="str">
        <f ca="1">IF(AND('Mapa final'!$AA$13="Muy Baja",'Mapa final'!$AC$13="Leve"),CONCATENATE("R1C",'Mapa final'!$Q$13),"")</f>
        <v/>
      </c>
      <c r="O46" s="62" t="str">
        <f>IF(AND('Mapa final'!$AA$14="Muy Baja",'Mapa final'!$AC$14="Leve"),CONCATENATE("R1C",'Mapa final'!$Q$14),"")</f>
        <v/>
      </c>
      <c r="P46" s="60" t="str">
        <f ca="1">IF(AND('Mapa final'!$AA$9="Muy Baja",'Mapa final'!$AC$9="Menor"),CONCATENATE("R1C",'Mapa final'!$Q$9),"")</f>
        <v/>
      </c>
      <c r="Q46" s="61" t="str">
        <f ca="1">IF(AND('Mapa final'!$AA$10="Muy Baja",'Mapa final'!$AC$10="Menor"),CONCATENATE("R1C",'Mapa final'!$Q$10),"")</f>
        <v/>
      </c>
      <c r="R46" s="61" t="str">
        <f ca="1">IF(AND('Mapa final'!$AA$11="Muy Baja",'Mapa final'!$AC$11="Menor"),CONCATENATE("R1C",'Mapa final'!$Q$11),"")</f>
        <v/>
      </c>
      <c r="S46" s="61" t="str">
        <f ca="1">IF(AND('Mapa final'!$AA$12="Muy Baja",'Mapa final'!$AC$12="Menor"),CONCATENATE("R1C",'Mapa final'!$Q$12),"")</f>
        <v/>
      </c>
      <c r="T46" s="61" t="str">
        <f ca="1">IF(AND('Mapa final'!$AA$13="Muy Baja",'Mapa final'!$AC$13="Menor"),CONCATENATE("R1C",'Mapa final'!$Q$13),"")</f>
        <v/>
      </c>
      <c r="U46" s="62" t="str">
        <f>IF(AND('Mapa final'!$AA$14="Muy Baja",'Mapa final'!$AC$14="Menor"),CONCATENATE("R1C",'Mapa final'!$Q$14),"")</f>
        <v/>
      </c>
      <c r="V46" s="51" t="str">
        <f ca="1">IF(AND('Mapa final'!$AA$9="Muy Baja",'Mapa final'!$AC$9="Moderado"),CONCATENATE("R1C",'Mapa final'!$Q$9),"")</f>
        <v/>
      </c>
      <c r="W46" s="69" t="str">
        <f ca="1">IF(AND('Mapa final'!$AA$10="Muy Baja",'Mapa final'!$AC$10="Moderado"),CONCATENATE("R1C",'Mapa final'!$Q$10),"")</f>
        <v/>
      </c>
      <c r="X46" s="52" t="str">
        <f ca="1">IF(AND('Mapa final'!$AA$11="Muy Baja",'Mapa final'!$AC$11="Moderado"),CONCATENATE("R1C",'Mapa final'!$Q$11),"")</f>
        <v/>
      </c>
      <c r="Y46" s="52" t="str">
        <f ca="1">IF(AND('Mapa final'!$AA$12="Muy Baja",'Mapa final'!$AC$12="Moderado"),CONCATENATE("R1C",'Mapa final'!$Q$12),"")</f>
        <v/>
      </c>
      <c r="Z46" s="52" t="str">
        <f ca="1">IF(AND('Mapa final'!$AA$13="Muy Baja",'Mapa final'!$AC$13="Moderado"),CONCATENATE("R1C",'Mapa final'!$Q$13),"")</f>
        <v/>
      </c>
      <c r="AA46" s="53" t="str">
        <f>IF(AND('Mapa final'!$AA$14="Muy Baja",'Mapa final'!$AC$14="Moderado"),CONCATENATE("R1C",'Mapa final'!$Q$14),"")</f>
        <v/>
      </c>
      <c r="AB46" s="32" t="str">
        <f ca="1">IF(AND('Mapa final'!$AA$9="Muy Baja",'Mapa final'!$AC$9="Mayor"),CONCATENATE("R1C",'Mapa final'!$Q$9),"")</f>
        <v/>
      </c>
      <c r="AC46" s="33" t="str">
        <f ca="1">IF(AND('Mapa final'!$AA$10="Muy Baja",'Mapa final'!$AC$10="Mayor"),CONCATENATE("R1C",'Mapa final'!$Q$10),"")</f>
        <v/>
      </c>
      <c r="AD46" s="33" t="str">
        <f ca="1">IF(AND('Mapa final'!$AA$11="Muy Baja",'Mapa final'!$AC$11="Mayor"),CONCATENATE("R1C",'Mapa final'!$Q$11),"")</f>
        <v/>
      </c>
      <c r="AE46" s="33" t="str">
        <f ca="1">IF(AND('Mapa final'!$AA$12="Muy Baja",'Mapa final'!$AC$12="Mayor"),CONCATENATE("R1C",'Mapa final'!$Q$12),"")</f>
        <v/>
      </c>
      <c r="AF46" s="33" t="str">
        <f ca="1">IF(AND('Mapa final'!$AA$13="Muy Baja",'Mapa final'!$AC$13="Mayor"),CONCATENATE("R1C",'Mapa final'!$Q$13),"")</f>
        <v/>
      </c>
      <c r="AG46" s="34" t="str">
        <f>IF(AND('Mapa final'!$AA$14="Muy Baja",'Mapa final'!$AC$14="Mayor"),CONCATENATE("R1C",'Mapa final'!$Q$14),"")</f>
        <v/>
      </c>
      <c r="AH46" s="35" t="str">
        <f ca="1">IF(AND('Mapa final'!$AA$9="Muy Baja",'Mapa final'!$AC$9="Catastrófico"),CONCATENATE("R1C",'Mapa final'!$Q$9),"")</f>
        <v/>
      </c>
      <c r="AI46" s="36" t="str">
        <f ca="1">IF(AND('Mapa final'!$AA$10="Muy Baja",'Mapa final'!$AC$10="Catastrófico"),CONCATENATE("R1C",'Mapa final'!$Q$10),"")</f>
        <v/>
      </c>
      <c r="AJ46" s="36" t="str">
        <f ca="1">IF(AND('Mapa final'!$AA$11="Muy Baja",'Mapa final'!$AC$11="Catastrófico"),CONCATENATE("R1C",'Mapa final'!$Q$11),"")</f>
        <v/>
      </c>
      <c r="AK46" s="36" t="str">
        <f ca="1">IF(AND('Mapa final'!$AA$12="Muy Baja",'Mapa final'!$AC$12="Catastrófico"),CONCATENATE("R1C",'Mapa final'!$Q$12),"")</f>
        <v/>
      </c>
      <c r="AL46" s="36" t="str">
        <f ca="1">IF(AND('Mapa final'!$AA$13="Muy Baja",'Mapa final'!$AC$13="Catastrófico"),CONCATENATE("R1C",'Mapa final'!$Q$13),"")</f>
        <v/>
      </c>
      <c r="AM46" s="37" t="str">
        <f>IF(AND('Mapa final'!$AA$14="Muy Baja",'Mapa final'!$AC$14="Catastrófico"),CONCATENATE("R1C",'Mapa final'!$Q$14),"")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306"/>
      <c r="C47" s="306"/>
      <c r="D47" s="307"/>
      <c r="E47" s="363"/>
      <c r="F47" s="364"/>
      <c r="G47" s="364"/>
      <c r="H47" s="364"/>
      <c r="I47" s="349"/>
      <c r="J47" s="63" t="e">
        <f>IF(AND('Mapa final'!#REF!="Muy Baja",'Mapa final'!#REF!="Leve"),CONCATENATE("R2C",'Mapa final'!#REF!),"")</f>
        <v>#REF!</v>
      </c>
      <c r="K47" s="64" t="e">
        <f>IF(AND('Mapa final'!#REF!="Muy Baja",'Mapa final'!#REF!="Leve"),CONCATENATE("R2C",'Mapa final'!#REF!),"")</f>
        <v>#REF!</v>
      </c>
      <c r="L47" s="64" t="e">
        <f>IF(AND('Mapa final'!#REF!="Muy Baja",'Mapa final'!#REF!="Leve"),CONCATENATE("R2C",'Mapa final'!#REF!),"")</f>
        <v>#REF!</v>
      </c>
      <c r="M47" s="64" t="e">
        <f>IF(AND('Mapa final'!#REF!="Muy Baja",'Mapa final'!#REF!="Leve"),CONCATENATE("R2C",'Mapa final'!#REF!),"")</f>
        <v>#REF!</v>
      </c>
      <c r="N47" s="64" t="e">
        <f>IF(AND('Mapa final'!#REF!="Muy Baja",'Mapa final'!#REF!="Leve"),CONCATENATE("R2C",'Mapa final'!#REF!),"")</f>
        <v>#REF!</v>
      </c>
      <c r="O47" s="65" t="e">
        <f>IF(AND('Mapa final'!#REF!="Muy Baja",'Mapa final'!#REF!="Leve"),CONCATENATE("R2C",'Mapa final'!#REF!),"")</f>
        <v>#REF!</v>
      </c>
      <c r="P47" s="63" t="e">
        <f>IF(AND('Mapa final'!#REF!="Muy Baja",'Mapa final'!#REF!="Menor"),CONCATENATE("R2C",'Mapa final'!#REF!),"")</f>
        <v>#REF!</v>
      </c>
      <c r="Q47" s="64" t="e">
        <f>IF(AND('Mapa final'!#REF!="Muy Baja",'Mapa final'!#REF!="Menor"),CONCATENATE("R2C",'Mapa final'!#REF!),"")</f>
        <v>#REF!</v>
      </c>
      <c r="R47" s="64" t="e">
        <f>IF(AND('Mapa final'!#REF!="Muy Baja",'Mapa final'!#REF!="Menor"),CONCATENATE("R2C",'Mapa final'!#REF!),"")</f>
        <v>#REF!</v>
      </c>
      <c r="S47" s="64" t="e">
        <f>IF(AND('Mapa final'!#REF!="Muy Baja",'Mapa final'!#REF!="Menor"),CONCATENATE("R2C",'Mapa final'!#REF!),"")</f>
        <v>#REF!</v>
      </c>
      <c r="T47" s="64" t="e">
        <f>IF(AND('Mapa final'!#REF!="Muy Baja",'Mapa final'!#REF!="Menor"),CONCATENATE("R2C",'Mapa final'!#REF!),"")</f>
        <v>#REF!</v>
      </c>
      <c r="U47" s="65" t="e">
        <f>IF(AND('Mapa final'!#REF!="Muy Baja",'Mapa final'!#REF!="Menor"),CONCATENATE("R2C",'Mapa final'!#REF!),"")</f>
        <v>#REF!</v>
      </c>
      <c r="V47" s="54" t="e">
        <f>IF(AND('Mapa final'!#REF!="Muy Baja",'Mapa final'!#REF!="Moderado"),CONCATENATE("R2C",'Mapa final'!#REF!),"")</f>
        <v>#REF!</v>
      </c>
      <c r="W47" s="55" t="e">
        <f>IF(AND('Mapa final'!#REF!="Muy Baja",'Mapa final'!#REF!="Moderado"),CONCATENATE("R2C",'Mapa final'!#REF!),"")</f>
        <v>#REF!</v>
      </c>
      <c r="X47" s="55" t="e">
        <f>IF(AND('Mapa final'!#REF!="Muy Baja",'Mapa final'!#REF!="Moderado"),CONCATENATE("R2C",'Mapa final'!#REF!),"")</f>
        <v>#REF!</v>
      </c>
      <c r="Y47" s="55" t="e">
        <f>IF(AND('Mapa final'!#REF!="Muy Baja",'Mapa final'!#REF!="Moderado"),CONCATENATE("R2C",'Mapa final'!#REF!),"")</f>
        <v>#REF!</v>
      </c>
      <c r="Z47" s="55" t="e">
        <f>IF(AND('Mapa final'!#REF!="Muy Baja",'Mapa final'!#REF!="Moderado"),CONCATENATE("R2C",'Mapa final'!#REF!),"")</f>
        <v>#REF!</v>
      </c>
      <c r="AA47" s="56" t="e">
        <f>IF(AND('Mapa final'!#REF!="Muy Baja",'Mapa final'!#REF!="Moderado"),CONCATENATE("R2C",'Mapa final'!#REF!),"")</f>
        <v>#REF!</v>
      </c>
      <c r="AB47" s="38" t="e">
        <f>IF(AND('Mapa final'!#REF!="Muy Baja",'Mapa final'!#REF!="Mayor"),CONCATENATE("R2C",'Mapa final'!#REF!),"")</f>
        <v>#REF!</v>
      </c>
      <c r="AC47" s="39" t="e">
        <f>IF(AND('Mapa final'!#REF!="Muy Baja",'Mapa final'!#REF!="Mayor"),CONCATENATE("R2C",'Mapa final'!#REF!),"")</f>
        <v>#REF!</v>
      </c>
      <c r="AD47" s="39" t="e">
        <f>IF(AND('Mapa final'!#REF!="Muy Baja",'Mapa final'!#REF!="Mayor"),CONCATENATE("R2C",'Mapa final'!#REF!),"")</f>
        <v>#REF!</v>
      </c>
      <c r="AE47" s="39" t="e">
        <f>IF(AND('Mapa final'!#REF!="Muy Baja",'Mapa final'!#REF!="Mayor"),CONCATENATE("R2C",'Mapa final'!#REF!),"")</f>
        <v>#REF!</v>
      </c>
      <c r="AF47" s="39" t="e">
        <f>IF(AND('Mapa final'!#REF!="Muy Baja",'Mapa final'!#REF!="Mayor"),CONCATENATE("R2C",'Mapa final'!#REF!),"")</f>
        <v>#REF!</v>
      </c>
      <c r="AG47" s="40" t="e">
        <f>IF(AND('Mapa final'!#REF!="Muy Baja",'Mapa final'!#REF!="Mayor"),CONCATENATE("R2C",'Mapa final'!#REF!),"")</f>
        <v>#REF!</v>
      </c>
      <c r="AH47" s="41" t="e">
        <f>IF(AND('Mapa final'!#REF!="Muy Baja",'Mapa final'!#REF!="Catastrófico"),CONCATENATE("R2C",'Mapa final'!#REF!),"")</f>
        <v>#REF!</v>
      </c>
      <c r="AI47" s="42" t="e">
        <f>IF(AND('Mapa final'!#REF!="Muy Baja",'Mapa final'!#REF!="Catastrófico"),CONCATENATE("R2C",'Mapa final'!#REF!),"")</f>
        <v>#REF!</v>
      </c>
      <c r="AJ47" s="42" t="e">
        <f>IF(AND('Mapa final'!#REF!="Muy Baja",'Mapa final'!#REF!="Catastrófico"),CONCATENATE("R2C",'Mapa final'!#REF!),"")</f>
        <v>#REF!</v>
      </c>
      <c r="AK47" s="42" t="e">
        <f>IF(AND('Mapa final'!#REF!="Muy Baja",'Mapa final'!#REF!="Catastrófico"),CONCATENATE("R2C",'Mapa final'!#REF!),"")</f>
        <v>#REF!</v>
      </c>
      <c r="AL47" s="42" t="e">
        <f>IF(AND('Mapa final'!#REF!="Muy Baja",'Mapa final'!#REF!="Catastrófico"),CONCATENATE("R2C",'Mapa final'!#REF!),"")</f>
        <v>#REF!</v>
      </c>
      <c r="AM47" s="43" t="e">
        <f>IF(AND('Mapa final'!#REF!="Muy Baja",'Mapa final'!#REF!="Catastrófico"),CONCATENATE("R2C",'Mapa final'!#REF!),"")</f>
        <v>#REF!</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306"/>
      <c r="C48" s="306"/>
      <c r="D48" s="307"/>
      <c r="E48" s="363"/>
      <c r="F48" s="364"/>
      <c r="G48" s="364"/>
      <c r="H48" s="364"/>
      <c r="I48" s="349"/>
      <c r="J48" s="63" t="e">
        <f>IF(AND('Mapa final'!#REF!="Muy Baja",'Mapa final'!#REF!="Leve"),CONCATENATE("R3C",'Mapa final'!#REF!),"")</f>
        <v>#REF!</v>
      </c>
      <c r="K48" s="64" t="e">
        <f>IF(AND('Mapa final'!#REF!="Muy Baja",'Mapa final'!#REF!="Leve"),CONCATENATE("R3C",'Mapa final'!#REF!),"")</f>
        <v>#REF!</v>
      </c>
      <c r="L48" s="64" t="e">
        <f>IF(AND('Mapa final'!#REF!="Muy Baja",'Mapa final'!#REF!="Leve"),CONCATENATE("R3C",'Mapa final'!#REF!),"")</f>
        <v>#REF!</v>
      </c>
      <c r="M48" s="64" t="e">
        <f>IF(AND('Mapa final'!#REF!="Muy Baja",'Mapa final'!#REF!="Leve"),CONCATENATE("R3C",'Mapa final'!#REF!),"")</f>
        <v>#REF!</v>
      </c>
      <c r="N48" s="64" t="e">
        <f>IF(AND('Mapa final'!#REF!="Muy Baja",'Mapa final'!#REF!="Leve"),CONCATENATE("R3C",'Mapa final'!#REF!),"")</f>
        <v>#REF!</v>
      </c>
      <c r="O48" s="65" t="e">
        <f>IF(AND('Mapa final'!#REF!="Muy Baja",'Mapa final'!#REF!="Leve"),CONCATENATE("R3C",'Mapa final'!#REF!),"")</f>
        <v>#REF!</v>
      </c>
      <c r="P48" s="63" t="e">
        <f>IF(AND('Mapa final'!#REF!="Muy Baja",'Mapa final'!#REF!="Menor"),CONCATENATE("R3C",'Mapa final'!#REF!),"")</f>
        <v>#REF!</v>
      </c>
      <c r="Q48" s="64" t="e">
        <f>IF(AND('Mapa final'!#REF!="Muy Baja",'Mapa final'!#REF!="Menor"),CONCATENATE("R3C",'Mapa final'!#REF!),"")</f>
        <v>#REF!</v>
      </c>
      <c r="R48" s="64" t="e">
        <f>IF(AND('Mapa final'!#REF!="Muy Baja",'Mapa final'!#REF!="Menor"),CONCATENATE("R3C",'Mapa final'!#REF!),"")</f>
        <v>#REF!</v>
      </c>
      <c r="S48" s="64" t="e">
        <f>IF(AND('Mapa final'!#REF!="Muy Baja",'Mapa final'!#REF!="Menor"),CONCATENATE("R3C",'Mapa final'!#REF!),"")</f>
        <v>#REF!</v>
      </c>
      <c r="T48" s="64" t="e">
        <f>IF(AND('Mapa final'!#REF!="Muy Baja",'Mapa final'!#REF!="Menor"),CONCATENATE("R3C",'Mapa final'!#REF!),"")</f>
        <v>#REF!</v>
      </c>
      <c r="U48" s="65" t="e">
        <f>IF(AND('Mapa final'!#REF!="Muy Baja",'Mapa final'!#REF!="Menor"),CONCATENATE("R3C",'Mapa final'!#REF!),"")</f>
        <v>#REF!</v>
      </c>
      <c r="V48" s="54" t="e">
        <f>IF(AND('Mapa final'!#REF!="Muy Baja",'Mapa final'!#REF!="Moderado"),CONCATENATE("R3C",'Mapa final'!#REF!),"")</f>
        <v>#REF!</v>
      </c>
      <c r="W48" s="55" t="e">
        <f>IF(AND('Mapa final'!#REF!="Muy Baja",'Mapa final'!#REF!="Moderado"),CONCATENATE("R3C",'Mapa final'!#REF!),"")</f>
        <v>#REF!</v>
      </c>
      <c r="X48" s="55" t="e">
        <f>IF(AND('Mapa final'!#REF!="Muy Baja",'Mapa final'!#REF!="Moderado"),CONCATENATE("R3C",'Mapa final'!#REF!),"")</f>
        <v>#REF!</v>
      </c>
      <c r="Y48" s="55" t="e">
        <f>IF(AND('Mapa final'!#REF!="Muy Baja",'Mapa final'!#REF!="Moderado"),CONCATENATE("R3C",'Mapa final'!#REF!),"")</f>
        <v>#REF!</v>
      </c>
      <c r="Z48" s="55" t="e">
        <f>IF(AND('Mapa final'!#REF!="Muy Baja",'Mapa final'!#REF!="Moderado"),CONCATENATE("R3C",'Mapa final'!#REF!),"")</f>
        <v>#REF!</v>
      </c>
      <c r="AA48" s="56" t="e">
        <f>IF(AND('Mapa final'!#REF!="Muy Baja",'Mapa final'!#REF!="Moderado"),CONCATENATE("R3C",'Mapa final'!#REF!),"")</f>
        <v>#REF!</v>
      </c>
      <c r="AB48" s="38" t="e">
        <f>IF(AND('Mapa final'!#REF!="Muy Baja",'Mapa final'!#REF!="Mayor"),CONCATENATE("R3C",'Mapa final'!#REF!),"")</f>
        <v>#REF!</v>
      </c>
      <c r="AC48" s="39" t="e">
        <f>IF(AND('Mapa final'!#REF!="Muy Baja",'Mapa final'!#REF!="Mayor"),CONCATENATE("R3C",'Mapa final'!#REF!),"")</f>
        <v>#REF!</v>
      </c>
      <c r="AD48" s="39" t="e">
        <f>IF(AND('Mapa final'!#REF!="Muy Baja",'Mapa final'!#REF!="Mayor"),CONCATENATE("R3C",'Mapa final'!#REF!),"")</f>
        <v>#REF!</v>
      </c>
      <c r="AE48" s="39" t="e">
        <f>IF(AND('Mapa final'!#REF!="Muy Baja",'Mapa final'!#REF!="Mayor"),CONCATENATE("R3C",'Mapa final'!#REF!),"")</f>
        <v>#REF!</v>
      </c>
      <c r="AF48" s="39" t="e">
        <f>IF(AND('Mapa final'!#REF!="Muy Baja",'Mapa final'!#REF!="Mayor"),CONCATENATE("R3C",'Mapa final'!#REF!),"")</f>
        <v>#REF!</v>
      </c>
      <c r="AG48" s="40" t="e">
        <f>IF(AND('Mapa final'!#REF!="Muy Baja",'Mapa final'!#REF!="Mayor"),CONCATENATE("R3C",'Mapa final'!#REF!),"")</f>
        <v>#REF!</v>
      </c>
      <c r="AH48" s="41" t="e">
        <f>IF(AND('Mapa final'!#REF!="Muy Baja",'Mapa final'!#REF!="Catastrófico"),CONCATENATE("R3C",'Mapa final'!#REF!),"")</f>
        <v>#REF!</v>
      </c>
      <c r="AI48" s="42" t="e">
        <f>IF(AND('Mapa final'!#REF!="Muy Baja",'Mapa final'!#REF!="Catastrófico"),CONCATENATE("R3C",'Mapa final'!#REF!),"")</f>
        <v>#REF!</v>
      </c>
      <c r="AJ48" s="42" t="e">
        <f>IF(AND('Mapa final'!#REF!="Muy Baja",'Mapa final'!#REF!="Catastrófico"),CONCATENATE("R3C",'Mapa final'!#REF!),"")</f>
        <v>#REF!</v>
      </c>
      <c r="AK48" s="42" t="e">
        <f>IF(AND('Mapa final'!#REF!="Muy Baja",'Mapa final'!#REF!="Catastrófico"),CONCATENATE("R3C",'Mapa final'!#REF!),"")</f>
        <v>#REF!</v>
      </c>
      <c r="AL48" s="42" t="e">
        <f>IF(AND('Mapa final'!#REF!="Muy Baja",'Mapa final'!#REF!="Catastrófico"),CONCATENATE("R3C",'Mapa final'!#REF!),"")</f>
        <v>#REF!</v>
      </c>
      <c r="AM48" s="43" t="e">
        <f>IF(AND('Mapa final'!#REF!="Muy Baja",'Mapa final'!#REF!="Catastrófico"),CONCATENATE("R3C",'Mapa final'!#REF!),"")</f>
        <v>#REF!</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306"/>
      <c r="C49" s="306"/>
      <c r="D49" s="307"/>
      <c r="E49" s="347"/>
      <c r="F49" s="348"/>
      <c r="G49" s="348"/>
      <c r="H49" s="348"/>
      <c r="I49" s="349"/>
      <c r="J49" s="63" t="e">
        <f>IF(AND('Mapa final'!#REF!="Muy Baja",'Mapa final'!#REF!="Leve"),CONCATENATE("R4C",'Mapa final'!#REF!),"")</f>
        <v>#REF!</v>
      </c>
      <c r="K49" s="64" t="e">
        <f>IF(AND('Mapa final'!#REF!="Muy Baja",'Mapa final'!#REF!="Leve"),CONCATENATE("R4C",'Mapa final'!#REF!),"")</f>
        <v>#REF!</v>
      </c>
      <c r="L49" s="64" t="e">
        <f>IF(AND('Mapa final'!#REF!="Muy Baja",'Mapa final'!#REF!="Leve"),CONCATENATE("R4C",'Mapa final'!#REF!),"")</f>
        <v>#REF!</v>
      </c>
      <c r="M49" s="64" t="e">
        <f>IF(AND('Mapa final'!#REF!="Muy Baja",'Mapa final'!#REF!="Leve"),CONCATENATE("R4C",'Mapa final'!#REF!),"")</f>
        <v>#REF!</v>
      </c>
      <c r="N49" s="64" t="e">
        <f>IF(AND('Mapa final'!#REF!="Muy Baja",'Mapa final'!#REF!="Leve"),CONCATENATE("R4C",'Mapa final'!#REF!),"")</f>
        <v>#REF!</v>
      </c>
      <c r="O49" s="65" t="e">
        <f>IF(AND('Mapa final'!#REF!="Muy Baja",'Mapa final'!#REF!="Leve"),CONCATENATE("R4C",'Mapa final'!#REF!),"")</f>
        <v>#REF!</v>
      </c>
      <c r="P49" s="63" t="e">
        <f>IF(AND('Mapa final'!#REF!="Muy Baja",'Mapa final'!#REF!="Menor"),CONCATENATE("R4C",'Mapa final'!#REF!),"")</f>
        <v>#REF!</v>
      </c>
      <c r="Q49" s="64" t="e">
        <f>IF(AND('Mapa final'!#REF!="Muy Baja",'Mapa final'!#REF!="Menor"),CONCATENATE("R4C",'Mapa final'!#REF!),"")</f>
        <v>#REF!</v>
      </c>
      <c r="R49" s="64" t="e">
        <f>IF(AND('Mapa final'!#REF!="Muy Baja",'Mapa final'!#REF!="Menor"),CONCATENATE("R4C",'Mapa final'!#REF!),"")</f>
        <v>#REF!</v>
      </c>
      <c r="S49" s="64" t="e">
        <f>IF(AND('Mapa final'!#REF!="Muy Baja",'Mapa final'!#REF!="Menor"),CONCATENATE("R4C",'Mapa final'!#REF!),"")</f>
        <v>#REF!</v>
      </c>
      <c r="T49" s="64" t="e">
        <f>IF(AND('Mapa final'!#REF!="Muy Baja",'Mapa final'!#REF!="Menor"),CONCATENATE("R4C",'Mapa final'!#REF!),"")</f>
        <v>#REF!</v>
      </c>
      <c r="U49" s="65" t="e">
        <f>IF(AND('Mapa final'!#REF!="Muy Baja",'Mapa final'!#REF!="Menor"),CONCATENATE("R4C",'Mapa final'!#REF!),"")</f>
        <v>#REF!</v>
      </c>
      <c r="V49" s="54" t="e">
        <f>IF(AND('Mapa final'!#REF!="Muy Baja",'Mapa final'!#REF!="Moderado"),CONCATENATE("R4C",'Mapa final'!#REF!),"")</f>
        <v>#REF!</v>
      </c>
      <c r="W49" s="55" t="e">
        <f>IF(AND('Mapa final'!#REF!="Muy Baja",'Mapa final'!#REF!="Moderado"),CONCATENATE("R4C",'Mapa final'!#REF!),"")</f>
        <v>#REF!</v>
      </c>
      <c r="X49" s="55" t="e">
        <f>IF(AND('Mapa final'!#REF!="Muy Baja",'Mapa final'!#REF!="Moderado"),CONCATENATE("R4C",'Mapa final'!#REF!),"")</f>
        <v>#REF!</v>
      </c>
      <c r="Y49" s="55" t="e">
        <f>IF(AND('Mapa final'!#REF!="Muy Baja",'Mapa final'!#REF!="Moderado"),CONCATENATE("R4C",'Mapa final'!#REF!),"")</f>
        <v>#REF!</v>
      </c>
      <c r="Z49" s="55" t="e">
        <f>IF(AND('Mapa final'!#REF!="Muy Baja",'Mapa final'!#REF!="Moderado"),CONCATENATE("R4C",'Mapa final'!#REF!),"")</f>
        <v>#REF!</v>
      </c>
      <c r="AA49" s="56" t="e">
        <f>IF(AND('Mapa final'!#REF!="Muy Baja",'Mapa final'!#REF!="Moderado"),CONCATENATE("R4C",'Mapa final'!#REF!),"")</f>
        <v>#REF!</v>
      </c>
      <c r="AB49" s="38" t="e">
        <f>IF(AND('Mapa final'!#REF!="Muy Baja",'Mapa final'!#REF!="Mayor"),CONCATENATE("R4C",'Mapa final'!#REF!),"")</f>
        <v>#REF!</v>
      </c>
      <c r="AC49" s="39" t="e">
        <f>IF(AND('Mapa final'!#REF!="Muy Baja",'Mapa final'!#REF!="Mayor"),CONCATENATE("R4C",'Mapa final'!#REF!),"")</f>
        <v>#REF!</v>
      </c>
      <c r="AD49" s="39" t="e">
        <f>IF(AND('Mapa final'!#REF!="Muy Baja",'Mapa final'!#REF!="Mayor"),CONCATENATE("R4C",'Mapa final'!#REF!),"")</f>
        <v>#REF!</v>
      </c>
      <c r="AE49" s="39" t="e">
        <f>IF(AND('Mapa final'!#REF!="Muy Baja",'Mapa final'!#REF!="Mayor"),CONCATENATE("R4C",'Mapa final'!#REF!),"")</f>
        <v>#REF!</v>
      </c>
      <c r="AF49" s="39" t="e">
        <f>IF(AND('Mapa final'!#REF!="Muy Baja",'Mapa final'!#REF!="Mayor"),CONCATENATE("R4C",'Mapa final'!#REF!),"")</f>
        <v>#REF!</v>
      </c>
      <c r="AG49" s="40" t="e">
        <f>IF(AND('Mapa final'!#REF!="Muy Baja",'Mapa final'!#REF!="Mayor"),CONCATENATE("R4C",'Mapa final'!#REF!),"")</f>
        <v>#REF!</v>
      </c>
      <c r="AH49" s="41" t="e">
        <f>IF(AND('Mapa final'!#REF!="Muy Baja",'Mapa final'!#REF!="Catastrófico"),CONCATENATE("R4C",'Mapa final'!#REF!),"")</f>
        <v>#REF!</v>
      </c>
      <c r="AI49" s="42" t="e">
        <f>IF(AND('Mapa final'!#REF!="Muy Baja",'Mapa final'!#REF!="Catastrófico"),CONCATENATE("R4C",'Mapa final'!#REF!),"")</f>
        <v>#REF!</v>
      </c>
      <c r="AJ49" s="42" t="e">
        <f>IF(AND('Mapa final'!#REF!="Muy Baja",'Mapa final'!#REF!="Catastrófico"),CONCATENATE("R4C",'Mapa final'!#REF!),"")</f>
        <v>#REF!</v>
      </c>
      <c r="AK49" s="42" t="e">
        <f>IF(AND('Mapa final'!#REF!="Muy Baja",'Mapa final'!#REF!="Catastrófico"),CONCATENATE("R4C",'Mapa final'!#REF!),"")</f>
        <v>#REF!</v>
      </c>
      <c r="AL49" s="42" t="e">
        <f>IF(AND('Mapa final'!#REF!="Muy Baja",'Mapa final'!#REF!="Catastrófico"),CONCATENATE("R4C",'Mapa final'!#REF!),"")</f>
        <v>#REF!</v>
      </c>
      <c r="AM49" s="43" t="e">
        <f>IF(AND('Mapa final'!#REF!="Muy Baja",'Mapa final'!#REF!="Catastrófico"),CONCATENATE("R4C",'Mapa final'!#REF!),"")</f>
        <v>#REF!</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306"/>
      <c r="C50" s="306"/>
      <c r="D50" s="307"/>
      <c r="E50" s="347"/>
      <c r="F50" s="348"/>
      <c r="G50" s="348"/>
      <c r="H50" s="348"/>
      <c r="I50" s="349"/>
      <c r="J50" s="63" t="e">
        <f>IF(AND('Mapa final'!#REF!="Muy Baja",'Mapa final'!#REF!="Leve"),CONCATENATE("R5C",'Mapa final'!#REF!),"")</f>
        <v>#REF!</v>
      </c>
      <c r="K50" s="64" t="e">
        <f>IF(AND('Mapa final'!#REF!="Muy Baja",'Mapa final'!#REF!="Leve"),CONCATENATE("R5C",'Mapa final'!#REF!),"")</f>
        <v>#REF!</v>
      </c>
      <c r="L50" s="64" t="e">
        <f>IF(AND('Mapa final'!#REF!="Muy Baja",'Mapa final'!#REF!="Leve"),CONCATENATE("R5C",'Mapa final'!#REF!),"")</f>
        <v>#REF!</v>
      </c>
      <c r="M50" s="64" t="e">
        <f>IF(AND('Mapa final'!#REF!="Muy Baja",'Mapa final'!#REF!="Leve"),CONCATENATE("R5C",'Mapa final'!#REF!),"")</f>
        <v>#REF!</v>
      </c>
      <c r="N50" s="64" t="e">
        <f>IF(AND('Mapa final'!#REF!="Muy Baja",'Mapa final'!#REF!="Leve"),CONCATENATE("R5C",'Mapa final'!#REF!),"")</f>
        <v>#REF!</v>
      </c>
      <c r="O50" s="65" t="e">
        <f>IF(AND('Mapa final'!#REF!="Muy Baja",'Mapa final'!#REF!="Leve"),CONCATENATE("R5C",'Mapa final'!#REF!),"")</f>
        <v>#REF!</v>
      </c>
      <c r="P50" s="63" t="e">
        <f>IF(AND('Mapa final'!#REF!="Muy Baja",'Mapa final'!#REF!="Menor"),CONCATENATE("R5C",'Mapa final'!#REF!),"")</f>
        <v>#REF!</v>
      </c>
      <c r="Q50" s="64" t="e">
        <f>IF(AND('Mapa final'!#REF!="Muy Baja",'Mapa final'!#REF!="Menor"),CONCATENATE("R5C",'Mapa final'!#REF!),"")</f>
        <v>#REF!</v>
      </c>
      <c r="R50" s="64" t="e">
        <f>IF(AND('Mapa final'!#REF!="Muy Baja",'Mapa final'!#REF!="Menor"),CONCATENATE("R5C",'Mapa final'!#REF!),"")</f>
        <v>#REF!</v>
      </c>
      <c r="S50" s="64" t="e">
        <f>IF(AND('Mapa final'!#REF!="Muy Baja",'Mapa final'!#REF!="Menor"),CONCATENATE("R5C",'Mapa final'!#REF!),"")</f>
        <v>#REF!</v>
      </c>
      <c r="T50" s="64" t="e">
        <f>IF(AND('Mapa final'!#REF!="Muy Baja",'Mapa final'!#REF!="Menor"),CONCATENATE("R5C",'Mapa final'!#REF!),"")</f>
        <v>#REF!</v>
      </c>
      <c r="U50" s="65" t="e">
        <f>IF(AND('Mapa final'!#REF!="Muy Baja",'Mapa final'!#REF!="Menor"),CONCATENATE("R5C",'Mapa final'!#REF!),"")</f>
        <v>#REF!</v>
      </c>
      <c r="V50" s="54" t="e">
        <f>IF(AND('Mapa final'!#REF!="Muy Baja",'Mapa final'!#REF!="Moderado"),CONCATENATE("R5C",'Mapa final'!#REF!),"")</f>
        <v>#REF!</v>
      </c>
      <c r="W50" s="55" t="e">
        <f>IF(AND('Mapa final'!#REF!="Muy Baja",'Mapa final'!#REF!="Moderado"),CONCATENATE("R5C",'Mapa final'!#REF!),"")</f>
        <v>#REF!</v>
      </c>
      <c r="X50" s="55" t="e">
        <f>IF(AND('Mapa final'!#REF!="Muy Baja",'Mapa final'!#REF!="Moderado"),CONCATENATE("R5C",'Mapa final'!#REF!),"")</f>
        <v>#REF!</v>
      </c>
      <c r="Y50" s="55" t="e">
        <f>IF(AND('Mapa final'!#REF!="Muy Baja",'Mapa final'!#REF!="Moderado"),CONCATENATE("R5C",'Mapa final'!#REF!),"")</f>
        <v>#REF!</v>
      </c>
      <c r="Z50" s="55" t="e">
        <f>IF(AND('Mapa final'!#REF!="Muy Baja",'Mapa final'!#REF!="Moderado"),CONCATENATE("R5C",'Mapa final'!#REF!),"")</f>
        <v>#REF!</v>
      </c>
      <c r="AA50" s="56" t="e">
        <f>IF(AND('Mapa final'!#REF!="Muy Baja",'Mapa final'!#REF!="Moderado"),CONCATENATE("R5C",'Mapa final'!#REF!),"")</f>
        <v>#REF!</v>
      </c>
      <c r="AB50" s="38" t="e">
        <f>IF(AND('Mapa final'!#REF!="Muy Baja",'Mapa final'!#REF!="Mayor"),CONCATENATE("R5C",'Mapa final'!#REF!),"")</f>
        <v>#REF!</v>
      </c>
      <c r="AC50" s="39" t="e">
        <f>IF(AND('Mapa final'!#REF!="Muy Baja",'Mapa final'!#REF!="Mayor"),CONCATENATE("R5C",'Mapa final'!#REF!),"")</f>
        <v>#REF!</v>
      </c>
      <c r="AD50" s="44" t="e">
        <f>IF(AND('Mapa final'!#REF!="Muy Baja",'Mapa final'!#REF!="Mayor"),CONCATENATE("R5C",'Mapa final'!#REF!),"")</f>
        <v>#REF!</v>
      </c>
      <c r="AE50" s="44" t="e">
        <f>IF(AND('Mapa final'!#REF!="Muy Baja",'Mapa final'!#REF!="Mayor"),CONCATENATE("R5C",'Mapa final'!#REF!),"")</f>
        <v>#REF!</v>
      </c>
      <c r="AF50" s="44" t="e">
        <f>IF(AND('Mapa final'!#REF!="Muy Baja",'Mapa final'!#REF!="Mayor"),CONCATENATE("R5C",'Mapa final'!#REF!),"")</f>
        <v>#REF!</v>
      </c>
      <c r="AG50" s="40" t="e">
        <f>IF(AND('Mapa final'!#REF!="Muy Baja",'Mapa final'!#REF!="Mayor"),CONCATENATE("R5C",'Mapa final'!#REF!),"")</f>
        <v>#REF!</v>
      </c>
      <c r="AH50" s="41" t="e">
        <f>IF(AND('Mapa final'!#REF!="Muy Baja",'Mapa final'!#REF!="Catastrófico"),CONCATENATE("R5C",'Mapa final'!#REF!),"")</f>
        <v>#REF!</v>
      </c>
      <c r="AI50" s="42" t="e">
        <f>IF(AND('Mapa final'!#REF!="Muy Baja",'Mapa final'!#REF!="Catastrófico"),CONCATENATE("R5C",'Mapa final'!#REF!),"")</f>
        <v>#REF!</v>
      </c>
      <c r="AJ50" s="42" t="e">
        <f>IF(AND('Mapa final'!#REF!="Muy Baja",'Mapa final'!#REF!="Catastrófico"),CONCATENATE("R5C",'Mapa final'!#REF!),"")</f>
        <v>#REF!</v>
      </c>
      <c r="AK50" s="42" t="e">
        <f>IF(AND('Mapa final'!#REF!="Muy Baja",'Mapa final'!#REF!="Catastrófico"),CONCATENATE("R5C",'Mapa final'!#REF!),"")</f>
        <v>#REF!</v>
      </c>
      <c r="AL50" s="42" t="e">
        <f>IF(AND('Mapa final'!#REF!="Muy Baja",'Mapa final'!#REF!="Catastrófico"),CONCATENATE("R5C",'Mapa final'!#REF!),"")</f>
        <v>#REF!</v>
      </c>
      <c r="AM50" s="43" t="e">
        <f>IF(AND('Mapa final'!#REF!="Muy Baja",'Mapa final'!#REF!="Catastrófico"),CONCATENATE("R5C",'Mapa final'!#REF!),"")</f>
        <v>#REF!</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306"/>
      <c r="C51" s="306"/>
      <c r="D51" s="307"/>
      <c r="E51" s="347"/>
      <c r="F51" s="348"/>
      <c r="G51" s="348"/>
      <c r="H51" s="348"/>
      <c r="I51" s="349"/>
      <c r="J51" s="63" t="e">
        <f>IF(AND('Mapa final'!#REF!="Muy Baja",'Mapa final'!#REF!="Leve"),CONCATENATE("R6C",'Mapa final'!#REF!),"")</f>
        <v>#REF!</v>
      </c>
      <c r="K51" s="64" t="e">
        <f>IF(AND('Mapa final'!#REF!="Muy Baja",'Mapa final'!#REF!="Leve"),CONCATENATE("R6C",'Mapa final'!#REF!),"")</f>
        <v>#REF!</v>
      </c>
      <c r="L51" s="64" t="e">
        <f>IF(AND('Mapa final'!#REF!="Muy Baja",'Mapa final'!#REF!="Leve"),CONCATENATE("R6C",'Mapa final'!#REF!),"")</f>
        <v>#REF!</v>
      </c>
      <c r="M51" s="64" t="e">
        <f>IF(AND('Mapa final'!#REF!="Muy Baja",'Mapa final'!#REF!="Leve"),CONCATENATE("R6C",'Mapa final'!#REF!),"")</f>
        <v>#REF!</v>
      </c>
      <c r="N51" s="64" t="e">
        <f>IF(AND('Mapa final'!#REF!="Muy Baja",'Mapa final'!#REF!="Leve"),CONCATENATE("R6C",'Mapa final'!#REF!),"")</f>
        <v>#REF!</v>
      </c>
      <c r="O51" s="65" t="e">
        <f>IF(AND('Mapa final'!#REF!="Muy Baja",'Mapa final'!#REF!="Leve"),CONCATENATE("R6C",'Mapa final'!#REF!),"")</f>
        <v>#REF!</v>
      </c>
      <c r="P51" s="63" t="e">
        <f>IF(AND('Mapa final'!#REF!="Muy Baja",'Mapa final'!#REF!="Menor"),CONCATENATE("R6C",'Mapa final'!#REF!),"")</f>
        <v>#REF!</v>
      </c>
      <c r="Q51" s="64" t="e">
        <f>IF(AND('Mapa final'!#REF!="Muy Baja",'Mapa final'!#REF!="Menor"),CONCATENATE("R6C",'Mapa final'!#REF!),"")</f>
        <v>#REF!</v>
      </c>
      <c r="R51" s="64" t="e">
        <f>IF(AND('Mapa final'!#REF!="Muy Baja",'Mapa final'!#REF!="Menor"),CONCATENATE("R6C",'Mapa final'!#REF!),"")</f>
        <v>#REF!</v>
      </c>
      <c r="S51" s="64" t="e">
        <f>IF(AND('Mapa final'!#REF!="Muy Baja",'Mapa final'!#REF!="Menor"),CONCATENATE("R6C",'Mapa final'!#REF!),"")</f>
        <v>#REF!</v>
      </c>
      <c r="T51" s="64" t="e">
        <f>IF(AND('Mapa final'!#REF!="Muy Baja",'Mapa final'!#REF!="Menor"),CONCATENATE("R6C",'Mapa final'!#REF!),"")</f>
        <v>#REF!</v>
      </c>
      <c r="U51" s="65" t="e">
        <f>IF(AND('Mapa final'!#REF!="Muy Baja",'Mapa final'!#REF!="Menor"),CONCATENATE("R6C",'Mapa final'!#REF!),"")</f>
        <v>#REF!</v>
      </c>
      <c r="V51" s="54" t="e">
        <f>IF(AND('Mapa final'!#REF!="Muy Baja",'Mapa final'!#REF!="Moderado"),CONCATENATE("R6C",'Mapa final'!#REF!),"")</f>
        <v>#REF!</v>
      </c>
      <c r="W51" s="55" t="e">
        <f>IF(AND('Mapa final'!#REF!="Muy Baja",'Mapa final'!#REF!="Moderado"),CONCATENATE("R6C",'Mapa final'!#REF!),"")</f>
        <v>#REF!</v>
      </c>
      <c r="X51" s="55" t="e">
        <f>IF(AND('Mapa final'!#REF!="Muy Baja",'Mapa final'!#REF!="Moderado"),CONCATENATE("R6C",'Mapa final'!#REF!),"")</f>
        <v>#REF!</v>
      </c>
      <c r="Y51" s="55" t="e">
        <f>IF(AND('Mapa final'!#REF!="Muy Baja",'Mapa final'!#REF!="Moderado"),CONCATENATE("R6C",'Mapa final'!#REF!),"")</f>
        <v>#REF!</v>
      </c>
      <c r="Z51" s="55" t="e">
        <f>IF(AND('Mapa final'!#REF!="Muy Baja",'Mapa final'!#REF!="Moderado"),CONCATENATE("R6C",'Mapa final'!#REF!),"")</f>
        <v>#REF!</v>
      </c>
      <c r="AA51" s="56" t="e">
        <f>IF(AND('Mapa final'!#REF!="Muy Baja",'Mapa final'!#REF!="Moderado"),CONCATENATE("R6C",'Mapa final'!#REF!),"")</f>
        <v>#REF!</v>
      </c>
      <c r="AB51" s="38" t="e">
        <f>IF(AND('Mapa final'!#REF!="Muy Baja",'Mapa final'!#REF!="Mayor"),CONCATENATE("R6C",'Mapa final'!#REF!),"")</f>
        <v>#REF!</v>
      </c>
      <c r="AC51" s="39" t="e">
        <f>IF(AND('Mapa final'!#REF!="Muy Baja",'Mapa final'!#REF!="Mayor"),CONCATENATE("R6C",'Mapa final'!#REF!),"")</f>
        <v>#REF!</v>
      </c>
      <c r="AD51" s="44" t="e">
        <f>IF(AND('Mapa final'!#REF!="Muy Baja",'Mapa final'!#REF!="Mayor"),CONCATENATE("R6C",'Mapa final'!#REF!),"")</f>
        <v>#REF!</v>
      </c>
      <c r="AE51" s="44" t="e">
        <f>IF(AND('Mapa final'!#REF!="Muy Baja",'Mapa final'!#REF!="Mayor"),CONCATENATE("R6C",'Mapa final'!#REF!),"")</f>
        <v>#REF!</v>
      </c>
      <c r="AF51" s="44" t="e">
        <f>IF(AND('Mapa final'!#REF!="Muy Baja",'Mapa final'!#REF!="Mayor"),CONCATENATE("R6C",'Mapa final'!#REF!),"")</f>
        <v>#REF!</v>
      </c>
      <c r="AG51" s="40" t="e">
        <f>IF(AND('Mapa final'!#REF!="Muy Baja",'Mapa final'!#REF!="Mayor"),CONCATENATE("R6C",'Mapa final'!#REF!),"")</f>
        <v>#REF!</v>
      </c>
      <c r="AH51" s="41" t="e">
        <f>IF(AND('Mapa final'!#REF!="Muy Baja",'Mapa final'!#REF!="Catastrófico"),CONCATENATE("R6C",'Mapa final'!#REF!),"")</f>
        <v>#REF!</v>
      </c>
      <c r="AI51" s="42" t="e">
        <f>IF(AND('Mapa final'!#REF!="Muy Baja",'Mapa final'!#REF!="Catastrófico"),CONCATENATE("R6C",'Mapa final'!#REF!),"")</f>
        <v>#REF!</v>
      </c>
      <c r="AJ51" s="42" t="e">
        <f>IF(AND('Mapa final'!#REF!="Muy Baja",'Mapa final'!#REF!="Catastrófico"),CONCATENATE("R6C",'Mapa final'!#REF!),"")</f>
        <v>#REF!</v>
      </c>
      <c r="AK51" s="42" t="e">
        <f>IF(AND('Mapa final'!#REF!="Muy Baja",'Mapa final'!#REF!="Catastrófico"),CONCATENATE("R6C",'Mapa final'!#REF!),"")</f>
        <v>#REF!</v>
      </c>
      <c r="AL51" s="42" t="e">
        <f>IF(AND('Mapa final'!#REF!="Muy Baja",'Mapa final'!#REF!="Catastrófico"),CONCATENATE("R6C",'Mapa final'!#REF!),"")</f>
        <v>#REF!</v>
      </c>
      <c r="AM51" s="43" t="e">
        <f>IF(AND('Mapa final'!#REF!="Muy Baja",'Mapa final'!#REF!="Catastrófico"),CONCATENATE("R6C",'Mapa final'!#REF!),"")</f>
        <v>#REF!</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306"/>
      <c r="C52" s="306"/>
      <c r="D52" s="307"/>
      <c r="E52" s="347"/>
      <c r="F52" s="348"/>
      <c r="G52" s="348"/>
      <c r="H52" s="348"/>
      <c r="I52" s="349"/>
      <c r="J52" s="63" t="e">
        <f>IF(AND('Mapa final'!#REF!="Muy Baja",'Mapa final'!#REF!="Leve"),CONCATENATE("R7C",'Mapa final'!#REF!),"")</f>
        <v>#REF!</v>
      </c>
      <c r="K52" s="64" t="e">
        <f>IF(AND('Mapa final'!#REF!="Muy Baja",'Mapa final'!#REF!="Leve"),CONCATENATE("R7C",'Mapa final'!#REF!),"")</f>
        <v>#REF!</v>
      </c>
      <c r="L52" s="64" t="e">
        <f>IF(AND('Mapa final'!#REF!="Muy Baja",'Mapa final'!#REF!="Leve"),CONCATENATE("R7C",'Mapa final'!#REF!),"")</f>
        <v>#REF!</v>
      </c>
      <c r="M52" s="64" t="e">
        <f>IF(AND('Mapa final'!#REF!="Muy Baja",'Mapa final'!#REF!="Leve"),CONCATENATE("R7C",'Mapa final'!#REF!),"")</f>
        <v>#REF!</v>
      </c>
      <c r="N52" s="64" t="e">
        <f>IF(AND('Mapa final'!#REF!="Muy Baja",'Mapa final'!#REF!="Leve"),CONCATENATE("R7C",'Mapa final'!#REF!),"")</f>
        <v>#REF!</v>
      </c>
      <c r="O52" s="65" t="e">
        <f>IF(AND('Mapa final'!#REF!="Muy Baja",'Mapa final'!#REF!="Leve"),CONCATENATE("R7C",'Mapa final'!#REF!),"")</f>
        <v>#REF!</v>
      </c>
      <c r="P52" s="63" t="e">
        <f>IF(AND('Mapa final'!#REF!="Muy Baja",'Mapa final'!#REF!="Menor"),CONCATENATE("R7C",'Mapa final'!#REF!),"")</f>
        <v>#REF!</v>
      </c>
      <c r="Q52" s="64" t="e">
        <f>IF(AND('Mapa final'!#REF!="Muy Baja",'Mapa final'!#REF!="Menor"),CONCATENATE("R7C",'Mapa final'!#REF!),"")</f>
        <v>#REF!</v>
      </c>
      <c r="R52" s="64" t="e">
        <f>IF(AND('Mapa final'!#REF!="Muy Baja",'Mapa final'!#REF!="Menor"),CONCATENATE("R7C",'Mapa final'!#REF!),"")</f>
        <v>#REF!</v>
      </c>
      <c r="S52" s="64" t="e">
        <f>IF(AND('Mapa final'!#REF!="Muy Baja",'Mapa final'!#REF!="Menor"),CONCATENATE("R7C",'Mapa final'!#REF!),"")</f>
        <v>#REF!</v>
      </c>
      <c r="T52" s="64" t="e">
        <f>IF(AND('Mapa final'!#REF!="Muy Baja",'Mapa final'!#REF!="Menor"),CONCATENATE("R7C",'Mapa final'!#REF!),"")</f>
        <v>#REF!</v>
      </c>
      <c r="U52" s="65" t="e">
        <f>IF(AND('Mapa final'!#REF!="Muy Baja",'Mapa final'!#REF!="Menor"),CONCATENATE("R7C",'Mapa final'!#REF!),"")</f>
        <v>#REF!</v>
      </c>
      <c r="V52" s="54" t="e">
        <f>IF(AND('Mapa final'!#REF!="Muy Baja",'Mapa final'!#REF!="Moderado"),CONCATENATE("R7C",'Mapa final'!#REF!),"")</f>
        <v>#REF!</v>
      </c>
      <c r="W52" s="55" t="e">
        <f>IF(AND('Mapa final'!#REF!="Muy Baja",'Mapa final'!#REF!="Moderado"),CONCATENATE("R7C",'Mapa final'!#REF!),"")</f>
        <v>#REF!</v>
      </c>
      <c r="X52" s="55" t="e">
        <f>IF(AND('Mapa final'!#REF!="Muy Baja",'Mapa final'!#REF!="Moderado"),CONCATENATE("R7C",'Mapa final'!#REF!),"")</f>
        <v>#REF!</v>
      </c>
      <c r="Y52" s="55" t="e">
        <f>IF(AND('Mapa final'!#REF!="Muy Baja",'Mapa final'!#REF!="Moderado"),CONCATENATE("R7C",'Mapa final'!#REF!),"")</f>
        <v>#REF!</v>
      </c>
      <c r="Z52" s="55" t="e">
        <f>IF(AND('Mapa final'!#REF!="Muy Baja",'Mapa final'!#REF!="Moderado"),CONCATENATE("R7C",'Mapa final'!#REF!),"")</f>
        <v>#REF!</v>
      </c>
      <c r="AA52" s="56" t="e">
        <f>IF(AND('Mapa final'!#REF!="Muy Baja",'Mapa final'!#REF!="Moderado"),CONCATENATE("R7C",'Mapa final'!#REF!),"")</f>
        <v>#REF!</v>
      </c>
      <c r="AB52" s="38" t="e">
        <f>IF(AND('Mapa final'!#REF!="Muy Baja",'Mapa final'!#REF!="Mayor"),CONCATENATE("R7C",'Mapa final'!#REF!),"")</f>
        <v>#REF!</v>
      </c>
      <c r="AC52" s="39" t="e">
        <f>IF(AND('Mapa final'!#REF!="Muy Baja",'Mapa final'!#REF!="Mayor"),CONCATENATE("R7C",'Mapa final'!#REF!),"")</f>
        <v>#REF!</v>
      </c>
      <c r="AD52" s="44" t="e">
        <f>IF(AND('Mapa final'!#REF!="Muy Baja",'Mapa final'!#REF!="Mayor"),CONCATENATE("R7C",'Mapa final'!#REF!),"")</f>
        <v>#REF!</v>
      </c>
      <c r="AE52" s="44" t="e">
        <f>IF(AND('Mapa final'!#REF!="Muy Baja",'Mapa final'!#REF!="Mayor"),CONCATENATE("R7C",'Mapa final'!#REF!),"")</f>
        <v>#REF!</v>
      </c>
      <c r="AF52" s="44" t="e">
        <f>IF(AND('Mapa final'!#REF!="Muy Baja",'Mapa final'!#REF!="Mayor"),CONCATENATE("R7C",'Mapa final'!#REF!),"")</f>
        <v>#REF!</v>
      </c>
      <c r="AG52" s="40" t="e">
        <f>IF(AND('Mapa final'!#REF!="Muy Baja",'Mapa final'!#REF!="Mayor"),CONCATENATE("R7C",'Mapa final'!#REF!),"")</f>
        <v>#REF!</v>
      </c>
      <c r="AH52" s="41" t="e">
        <f>IF(AND('Mapa final'!#REF!="Muy Baja",'Mapa final'!#REF!="Catastrófico"),CONCATENATE("R7C",'Mapa final'!#REF!),"")</f>
        <v>#REF!</v>
      </c>
      <c r="AI52" s="42" t="e">
        <f>IF(AND('Mapa final'!#REF!="Muy Baja",'Mapa final'!#REF!="Catastrófico"),CONCATENATE("R7C",'Mapa final'!#REF!),"")</f>
        <v>#REF!</v>
      </c>
      <c r="AJ52" s="42" t="e">
        <f>IF(AND('Mapa final'!#REF!="Muy Baja",'Mapa final'!#REF!="Catastrófico"),CONCATENATE("R7C",'Mapa final'!#REF!),"")</f>
        <v>#REF!</v>
      </c>
      <c r="AK52" s="42" t="e">
        <f>IF(AND('Mapa final'!#REF!="Muy Baja",'Mapa final'!#REF!="Catastrófico"),CONCATENATE("R7C",'Mapa final'!#REF!),"")</f>
        <v>#REF!</v>
      </c>
      <c r="AL52" s="42" t="e">
        <f>IF(AND('Mapa final'!#REF!="Muy Baja",'Mapa final'!#REF!="Catastrófico"),CONCATENATE("R7C",'Mapa final'!#REF!),"")</f>
        <v>#REF!</v>
      </c>
      <c r="AM52" s="43" t="e">
        <f>IF(AND('Mapa final'!#REF!="Muy Baja",'Mapa final'!#REF!="Catastrófico"),CONCATENATE("R7C",'Mapa final'!#REF!),"")</f>
        <v>#REF!</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306"/>
      <c r="C53" s="306"/>
      <c r="D53" s="307"/>
      <c r="E53" s="347"/>
      <c r="F53" s="348"/>
      <c r="G53" s="348"/>
      <c r="H53" s="348"/>
      <c r="I53" s="349"/>
      <c r="J53" s="63" t="e">
        <f>IF(AND('Mapa final'!#REF!="Muy Baja",'Mapa final'!#REF!="Leve"),CONCATENATE("R8C",'Mapa final'!#REF!),"")</f>
        <v>#REF!</v>
      </c>
      <c r="K53" s="64" t="e">
        <f>IF(AND('Mapa final'!#REF!="Muy Baja",'Mapa final'!#REF!="Leve"),CONCATENATE("R8C",'Mapa final'!#REF!),"")</f>
        <v>#REF!</v>
      </c>
      <c r="L53" s="64" t="e">
        <f>IF(AND('Mapa final'!#REF!="Muy Baja",'Mapa final'!#REF!="Leve"),CONCATENATE("R8C",'Mapa final'!#REF!),"")</f>
        <v>#REF!</v>
      </c>
      <c r="M53" s="64" t="e">
        <f>IF(AND('Mapa final'!#REF!="Muy Baja",'Mapa final'!#REF!="Leve"),CONCATENATE("R8C",'Mapa final'!#REF!),"")</f>
        <v>#REF!</v>
      </c>
      <c r="N53" s="64" t="e">
        <f>IF(AND('Mapa final'!#REF!="Muy Baja",'Mapa final'!#REF!="Leve"),CONCATENATE("R8C",'Mapa final'!#REF!),"")</f>
        <v>#REF!</v>
      </c>
      <c r="O53" s="65" t="e">
        <f>IF(AND('Mapa final'!#REF!="Muy Baja",'Mapa final'!#REF!="Leve"),CONCATENATE("R8C",'Mapa final'!#REF!),"")</f>
        <v>#REF!</v>
      </c>
      <c r="P53" s="63" t="e">
        <f>IF(AND('Mapa final'!#REF!="Muy Baja",'Mapa final'!#REF!="Menor"),CONCATENATE("R8C",'Mapa final'!#REF!),"")</f>
        <v>#REF!</v>
      </c>
      <c r="Q53" s="64" t="e">
        <f>IF(AND('Mapa final'!#REF!="Muy Baja",'Mapa final'!#REF!="Menor"),CONCATENATE("R8C",'Mapa final'!#REF!),"")</f>
        <v>#REF!</v>
      </c>
      <c r="R53" s="64" t="e">
        <f>IF(AND('Mapa final'!#REF!="Muy Baja",'Mapa final'!#REF!="Menor"),CONCATENATE("R8C",'Mapa final'!#REF!),"")</f>
        <v>#REF!</v>
      </c>
      <c r="S53" s="64" t="e">
        <f>IF(AND('Mapa final'!#REF!="Muy Baja",'Mapa final'!#REF!="Menor"),CONCATENATE("R8C",'Mapa final'!#REF!),"")</f>
        <v>#REF!</v>
      </c>
      <c r="T53" s="64" t="e">
        <f>IF(AND('Mapa final'!#REF!="Muy Baja",'Mapa final'!#REF!="Menor"),CONCATENATE("R8C",'Mapa final'!#REF!),"")</f>
        <v>#REF!</v>
      </c>
      <c r="U53" s="65" t="e">
        <f>IF(AND('Mapa final'!#REF!="Muy Baja",'Mapa final'!#REF!="Menor"),CONCATENATE("R8C",'Mapa final'!#REF!),"")</f>
        <v>#REF!</v>
      </c>
      <c r="V53" s="54" t="e">
        <f>IF(AND('Mapa final'!#REF!="Muy Baja",'Mapa final'!#REF!="Moderado"),CONCATENATE("R8C",'Mapa final'!#REF!),"")</f>
        <v>#REF!</v>
      </c>
      <c r="W53" s="55" t="e">
        <f>IF(AND('Mapa final'!#REF!="Muy Baja",'Mapa final'!#REF!="Moderado"),CONCATENATE("R8C",'Mapa final'!#REF!),"")</f>
        <v>#REF!</v>
      </c>
      <c r="X53" s="55" t="e">
        <f>IF(AND('Mapa final'!#REF!="Muy Baja",'Mapa final'!#REF!="Moderado"),CONCATENATE("R8C",'Mapa final'!#REF!),"")</f>
        <v>#REF!</v>
      </c>
      <c r="Y53" s="55" t="e">
        <f>IF(AND('Mapa final'!#REF!="Muy Baja",'Mapa final'!#REF!="Moderado"),CONCATENATE("R8C",'Mapa final'!#REF!),"")</f>
        <v>#REF!</v>
      </c>
      <c r="Z53" s="55" t="e">
        <f>IF(AND('Mapa final'!#REF!="Muy Baja",'Mapa final'!#REF!="Moderado"),CONCATENATE("R8C",'Mapa final'!#REF!),"")</f>
        <v>#REF!</v>
      </c>
      <c r="AA53" s="56" t="e">
        <f>IF(AND('Mapa final'!#REF!="Muy Baja",'Mapa final'!#REF!="Moderado"),CONCATENATE("R8C",'Mapa final'!#REF!),"")</f>
        <v>#REF!</v>
      </c>
      <c r="AB53" s="38" t="e">
        <f>IF(AND('Mapa final'!#REF!="Muy Baja",'Mapa final'!#REF!="Mayor"),CONCATENATE("R8C",'Mapa final'!#REF!),"")</f>
        <v>#REF!</v>
      </c>
      <c r="AC53" s="39" t="e">
        <f>IF(AND('Mapa final'!#REF!="Muy Baja",'Mapa final'!#REF!="Mayor"),CONCATENATE("R8C",'Mapa final'!#REF!),"")</f>
        <v>#REF!</v>
      </c>
      <c r="AD53" s="44" t="e">
        <f>IF(AND('Mapa final'!#REF!="Muy Baja",'Mapa final'!#REF!="Mayor"),CONCATENATE("R8C",'Mapa final'!#REF!),"")</f>
        <v>#REF!</v>
      </c>
      <c r="AE53" s="44" t="e">
        <f>IF(AND('Mapa final'!#REF!="Muy Baja",'Mapa final'!#REF!="Mayor"),CONCATENATE("R8C",'Mapa final'!#REF!),"")</f>
        <v>#REF!</v>
      </c>
      <c r="AF53" s="44" t="e">
        <f>IF(AND('Mapa final'!#REF!="Muy Baja",'Mapa final'!#REF!="Mayor"),CONCATENATE("R8C",'Mapa final'!#REF!),"")</f>
        <v>#REF!</v>
      </c>
      <c r="AG53" s="40" t="e">
        <f>IF(AND('Mapa final'!#REF!="Muy Baja",'Mapa final'!#REF!="Mayor"),CONCATENATE("R8C",'Mapa final'!#REF!),"")</f>
        <v>#REF!</v>
      </c>
      <c r="AH53" s="41" t="e">
        <f>IF(AND('Mapa final'!#REF!="Muy Baja",'Mapa final'!#REF!="Catastrófico"),CONCATENATE("R8C",'Mapa final'!#REF!),"")</f>
        <v>#REF!</v>
      </c>
      <c r="AI53" s="42" t="e">
        <f>IF(AND('Mapa final'!#REF!="Muy Baja",'Mapa final'!#REF!="Catastrófico"),CONCATENATE("R8C",'Mapa final'!#REF!),"")</f>
        <v>#REF!</v>
      </c>
      <c r="AJ53" s="42" t="e">
        <f>IF(AND('Mapa final'!#REF!="Muy Baja",'Mapa final'!#REF!="Catastrófico"),CONCATENATE("R8C",'Mapa final'!#REF!),"")</f>
        <v>#REF!</v>
      </c>
      <c r="AK53" s="42" t="e">
        <f>IF(AND('Mapa final'!#REF!="Muy Baja",'Mapa final'!#REF!="Catastrófico"),CONCATENATE("R8C",'Mapa final'!#REF!),"")</f>
        <v>#REF!</v>
      </c>
      <c r="AL53" s="42" t="e">
        <f>IF(AND('Mapa final'!#REF!="Muy Baja",'Mapa final'!#REF!="Catastrófico"),CONCATENATE("R8C",'Mapa final'!#REF!),"")</f>
        <v>#REF!</v>
      </c>
      <c r="AM53" s="43" t="e">
        <f>IF(AND('Mapa final'!#REF!="Muy Baja",'Mapa final'!#REF!="Catastrófico"),CONCATENATE("R8C",'Mapa final'!#REF!),"")</f>
        <v>#REF!</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306"/>
      <c r="C54" s="306"/>
      <c r="D54" s="307"/>
      <c r="E54" s="347"/>
      <c r="F54" s="348"/>
      <c r="G54" s="348"/>
      <c r="H54" s="348"/>
      <c r="I54" s="349"/>
      <c r="J54" s="63" t="e">
        <f>IF(AND('Mapa final'!#REF!="Muy Baja",'Mapa final'!#REF!="Leve"),CONCATENATE("R9C",'Mapa final'!#REF!),"")</f>
        <v>#REF!</v>
      </c>
      <c r="K54" s="64" t="e">
        <f>IF(AND('Mapa final'!#REF!="Muy Baja",'Mapa final'!#REF!="Leve"),CONCATENATE("R9C",'Mapa final'!#REF!),"")</f>
        <v>#REF!</v>
      </c>
      <c r="L54" s="64" t="e">
        <f>IF(AND('Mapa final'!#REF!="Muy Baja",'Mapa final'!#REF!="Leve"),CONCATENATE("R9C",'Mapa final'!#REF!),"")</f>
        <v>#REF!</v>
      </c>
      <c r="M54" s="64" t="e">
        <f>IF(AND('Mapa final'!#REF!="Muy Baja",'Mapa final'!#REF!="Leve"),CONCATENATE("R9C",'Mapa final'!#REF!),"")</f>
        <v>#REF!</v>
      </c>
      <c r="N54" s="64" t="e">
        <f>IF(AND('Mapa final'!#REF!="Muy Baja",'Mapa final'!#REF!="Leve"),CONCATENATE("R9C",'Mapa final'!#REF!),"")</f>
        <v>#REF!</v>
      </c>
      <c r="O54" s="65" t="e">
        <f>IF(AND('Mapa final'!#REF!="Muy Baja",'Mapa final'!#REF!="Leve"),CONCATENATE("R9C",'Mapa final'!#REF!),"")</f>
        <v>#REF!</v>
      </c>
      <c r="P54" s="63" t="e">
        <f>IF(AND('Mapa final'!#REF!="Muy Baja",'Mapa final'!#REF!="Menor"),CONCATENATE("R9C",'Mapa final'!#REF!),"")</f>
        <v>#REF!</v>
      </c>
      <c r="Q54" s="64" t="e">
        <f>IF(AND('Mapa final'!#REF!="Muy Baja",'Mapa final'!#REF!="Menor"),CONCATENATE("R9C",'Mapa final'!#REF!),"")</f>
        <v>#REF!</v>
      </c>
      <c r="R54" s="64" t="e">
        <f>IF(AND('Mapa final'!#REF!="Muy Baja",'Mapa final'!#REF!="Menor"),CONCATENATE("R9C",'Mapa final'!#REF!),"")</f>
        <v>#REF!</v>
      </c>
      <c r="S54" s="64" t="e">
        <f>IF(AND('Mapa final'!#REF!="Muy Baja",'Mapa final'!#REF!="Menor"),CONCATENATE("R9C",'Mapa final'!#REF!),"")</f>
        <v>#REF!</v>
      </c>
      <c r="T54" s="64" t="e">
        <f>IF(AND('Mapa final'!#REF!="Muy Baja",'Mapa final'!#REF!="Menor"),CONCATENATE("R9C",'Mapa final'!#REF!),"")</f>
        <v>#REF!</v>
      </c>
      <c r="U54" s="65" t="e">
        <f>IF(AND('Mapa final'!#REF!="Muy Baja",'Mapa final'!#REF!="Menor"),CONCATENATE("R9C",'Mapa final'!#REF!),"")</f>
        <v>#REF!</v>
      </c>
      <c r="V54" s="54" t="e">
        <f>IF(AND('Mapa final'!#REF!="Muy Baja",'Mapa final'!#REF!="Moderado"),CONCATENATE("R9C",'Mapa final'!#REF!),"")</f>
        <v>#REF!</v>
      </c>
      <c r="W54" s="55" t="e">
        <f>IF(AND('Mapa final'!#REF!="Muy Baja",'Mapa final'!#REF!="Moderado"),CONCATENATE("R9C",'Mapa final'!#REF!),"")</f>
        <v>#REF!</v>
      </c>
      <c r="X54" s="55" t="e">
        <f>IF(AND('Mapa final'!#REF!="Muy Baja",'Mapa final'!#REF!="Moderado"),CONCATENATE("R9C",'Mapa final'!#REF!),"")</f>
        <v>#REF!</v>
      </c>
      <c r="Y54" s="55" t="e">
        <f>IF(AND('Mapa final'!#REF!="Muy Baja",'Mapa final'!#REF!="Moderado"),CONCATENATE("R9C",'Mapa final'!#REF!),"")</f>
        <v>#REF!</v>
      </c>
      <c r="Z54" s="55" t="e">
        <f>IF(AND('Mapa final'!#REF!="Muy Baja",'Mapa final'!#REF!="Moderado"),CONCATENATE("R9C",'Mapa final'!#REF!),"")</f>
        <v>#REF!</v>
      </c>
      <c r="AA54" s="56" t="e">
        <f>IF(AND('Mapa final'!#REF!="Muy Baja",'Mapa final'!#REF!="Moderado"),CONCATENATE("R9C",'Mapa final'!#REF!),"")</f>
        <v>#REF!</v>
      </c>
      <c r="AB54" s="38" t="e">
        <f>IF(AND('Mapa final'!#REF!="Muy Baja",'Mapa final'!#REF!="Mayor"),CONCATENATE("R9C",'Mapa final'!#REF!),"")</f>
        <v>#REF!</v>
      </c>
      <c r="AC54" s="39" t="e">
        <f>IF(AND('Mapa final'!#REF!="Muy Baja",'Mapa final'!#REF!="Mayor"),CONCATENATE("R9C",'Mapa final'!#REF!),"")</f>
        <v>#REF!</v>
      </c>
      <c r="AD54" s="44" t="e">
        <f>IF(AND('Mapa final'!#REF!="Muy Baja",'Mapa final'!#REF!="Mayor"),CONCATENATE("R9C",'Mapa final'!#REF!),"")</f>
        <v>#REF!</v>
      </c>
      <c r="AE54" s="44" t="e">
        <f>IF(AND('Mapa final'!#REF!="Muy Baja",'Mapa final'!#REF!="Mayor"),CONCATENATE("R9C",'Mapa final'!#REF!),"")</f>
        <v>#REF!</v>
      </c>
      <c r="AF54" s="44" t="e">
        <f>IF(AND('Mapa final'!#REF!="Muy Baja",'Mapa final'!#REF!="Mayor"),CONCATENATE("R9C",'Mapa final'!#REF!),"")</f>
        <v>#REF!</v>
      </c>
      <c r="AG54" s="40" t="e">
        <f>IF(AND('Mapa final'!#REF!="Muy Baja",'Mapa final'!#REF!="Mayor"),CONCATENATE("R9C",'Mapa final'!#REF!),"")</f>
        <v>#REF!</v>
      </c>
      <c r="AH54" s="41" t="e">
        <f>IF(AND('Mapa final'!#REF!="Muy Baja",'Mapa final'!#REF!="Catastrófico"),CONCATENATE("R9C",'Mapa final'!#REF!),"")</f>
        <v>#REF!</v>
      </c>
      <c r="AI54" s="42" t="e">
        <f>IF(AND('Mapa final'!#REF!="Muy Baja",'Mapa final'!#REF!="Catastrófico"),CONCATENATE("R9C",'Mapa final'!#REF!),"")</f>
        <v>#REF!</v>
      </c>
      <c r="AJ54" s="42" t="e">
        <f>IF(AND('Mapa final'!#REF!="Muy Baja",'Mapa final'!#REF!="Catastrófico"),CONCATENATE("R9C",'Mapa final'!#REF!),"")</f>
        <v>#REF!</v>
      </c>
      <c r="AK54" s="42" t="e">
        <f>IF(AND('Mapa final'!#REF!="Muy Baja",'Mapa final'!#REF!="Catastrófico"),CONCATENATE("R9C",'Mapa final'!#REF!),"")</f>
        <v>#REF!</v>
      </c>
      <c r="AL54" s="42" t="e">
        <f>IF(AND('Mapa final'!#REF!="Muy Baja",'Mapa final'!#REF!="Catastrófico"),CONCATENATE("R9C",'Mapa final'!#REF!),"")</f>
        <v>#REF!</v>
      </c>
      <c r="AM54" s="43" t="e">
        <f>IF(AND('Mapa final'!#REF!="Muy Baja",'Mapa final'!#REF!="Catastrófico"),CONCATENATE("R9C",'Mapa final'!#REF!),"")</f>
        <v>#REF!</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306"/>
      <c r="C55" s="306"/>
      <c r="D55" s="307"/>
      <c r="E55" s="350"/>
      <c r="F55" s="351"/>
      <c r="G55" s="351"/>
      <c r="H55" s="351"/>
      <c r="I55" s="352"/>
      <c r="J55" s="66" t="e">
        <f>IF(AND('Mapa final'!#REF!="Muy Baja",'Mapa final'!#REF!="Leve"),CONCATENATE("R10C",'Mapa final'!#REF!),"")</f>
        <v>#REF!</v>
      </c>
      <c r="K55" s="67" t="e">
        <f>IF(AND('Mapa final'!#REF!="Muy Baja",'Mapa final'!#REF!="Leve"),CONCATENATE("R10C",'Mapa final'!#REF!),"")</f>
        <v>#REF!</v>
      </c>
      <c r="L55" s="67" t="e">
        <f>IF(AND('Mapa final'!#REF!="Muy Baja",'Mapa final'!#REF!="Leve"),CONCATENATE("R10C",'Mapa final'!#REF!),"")</f>
        <v>#REF!</v>
      </c>
      <c r="M55" s="67" t="e">
        <f>IF(AND('Mapa final'!#REF!="Muy Baja",'Mapa final'!#REF!="Leve"),CONCATENATE("R10C",'Mapa final'!#REF!),"")</f>
        <v>#REF!</v>
      </c>
      <c r="N55" s="67" t="e">
        <f>IF(AND('Mapa final'!#REF!="Muy Baja",'Mapa final'!#REF!="Leve"),CONCATENATE("R10C",'Mapa final'!#REF!),"")</f>
        <v>#REF!</v>
      </c>
      <c r="O55" s="68" t="e">
        <f>IF(AND('Mapa final'!#REF!="Muy Baja",'Mapa final'!#REF!="Leve"),CONCATENATE("R10C",'Mapa final'!#REF!),"")</f>
        <v>#REF!</v>
      </c>
      <c r="P55" s="66" t="e">
        <f>IF(AND('Mapa final'!#REF!="Muy Baja",'Mapa final'!#REF!="Menor"),CONCATENATE("R10C",'Mapa final'!#REF!),"")</f>
        <v>#REF!</v>
      </c>
      <c r="Q55" s="67" t="e">
        <f>IF(AND('Mapa final'!#REF!="Muy Baja",'Mapa final'!#REF!="Menor"),CONCATENATE("R10C",'Mapa final'!#REF!),"")</f>
        <v>#REF!</v>
      </c>
      <c r="R55" s="67" t="e">
        <f>IF(AND('Mapa final'!#REF!="Muy Baja",'Mapa final'!#REF!="Menor"),CONCATENATE("R10C",'Mapa final'!#REF!),"")</f>
        <v>#REF!</v>
      </c>
      <c r="S55" s="67" t="e">
        <f>IF(AND('Mapa final'!#REF!="Muy Baja",'Mapa final'!#REF!="Menor"),CONCATENATE("R10C",'Mapa final'!#REF!),"")</f>
        <v>#REF!</v>
      </c>
      <c r="T55" s="67" t="e">
        <f>IF(AND('Mapa final'!#REF!="Muy Baja",'Mapa final'!#REF!="Menor"),CONCATENATE("R10C",'Mapa final'!#REF!),"")</f>
        <v>#REF!</v>
      </c>
      <c r="U55" s="68" t="e">
        <f>IF(AND('Mapa final'!#REF!="Muy Baja",'Mapa final'!#REF!="Menor"),CONCATENATE("R10C",'Mapa final'!#REF!),"")</f>
        <v>#REF!</v>
      </c>
      <c r="V55" s="57" t="e">
        <f>IF(AND('Mapa final'!#REF!="Muy Baja",'Mapa final'!#REF!="Moderado"),CONCATENATE("R10C",'Mapa final'!#REF!),"")</f>
        <v>#REF!</v>
      </c>
      <c r="W55" s="58" t="e">
        <f>IF(AND('Mapa final'!#REF!="Muy Baja",'Mapa final'!#REF!="Moderado"),CONCATENATE("R10C",'Mapa final'!#REF!),"")</f>
        <v>#REF!</v>
      </c>
      <c r="X55" s="58" t="e">
        <f>IF(AND('Mapa final'!#REF!="Muy Baja",'Mapa final'!#REF!="Moderado"),CONCATENATE("R10C",'Mapa final'!#REF!),"")</f>
        <v>#REF!</v>
      </c>
      <c r="Y55" s="58" t="e">
        <f>IF(AND('Mapa final'!#REF!="Muy Baja",'Mapa final'!#REF!="Moderado"),CONCATENATE("R10C",'Mapa final'!#REF!),"")</f>
        <v>#REF!</v>
      </c>
      <c r="Z55" s="58" t="e">
        <f>IF(AND('Mapa final'!#REF!="Muy Baja",'Mapa final'!#REF!="Moderado"),CONCATENATE("R10C",'Mapa final'!#REF!),"")</f>
        <v>#REF!</v>
      </c>
      <c r="AA55" s="59" t="e">
        <f>IF(AND('Mapa final'!#REF!="Muy Baja",'Mapa final'!#REF!="Moderado"),CONCATENATE("R10C",'Mapa final'!#REF!),"")</f>
        <v>#REF!</v>
      </c>
      <c r="AB55" s="45" t="e">
        <f>IF(AND('Mapa final'!#REF!="Muy Baja",'Mapa final'!#REF!="Mayor"),CONCATENATE("R10C",'Mapa final'!#REF!),"")</f>
        <v>#REF!</v>
      </c>
      <c r="AC55" s="46" t="e">
        <f>IF(AND('Mapa final'!#REF!="Muy Baja",'Mapa final'!#REF!="Mayor"),CONCATENATE("R10C",'Mapa final'!#REF!),"")</f>
        <v>#REF!</v>
      </c>
      <c r="AD55" s="46" t="e">
        <f>IF(AND('Mapa final'!#REF!="Muy Baja",'Mapa final'!#REF!="Mayor"),CONCATENATE("R10C",'Mapa final'!#REF!),"")</f>
        <v>#REF!</v>
      </c>
      <c r="AE55" s="46" t="e">
        <f>IF(AND('Mapa final'!#REF!="Muy Baja",'Mapa final'!#REF!="Mayor"),CONCATENATE("R10C",'Mapa final'!#REF!),"")</f>
        <v>#REF!</v>
      </c>
      <c r="AF55" s="46" t="e">
        <f>IF(AND('Mapa final'!#REF!="Muy Baja",'Mapa final'!#REF!="Mayor"),CONCATENATE("R10C",'Mapa final'!#REF!),"")</f>
        <v>#REF!</v>
      </c>
      <c r="AG55" s="47" t="e">
        <f>IF(AND('Mapa final'!#REF!="Muy Baja",'Mapa final'!#REF!="Mayor"),CONCATENATE("R10C",'Mapa final'!#REF!),"")</f>
        <v>#REF!</v>
      </c>
      <c r="AH55" s="48" t="e">
        <f>IF(AND('Mapa final'!#REF!="Muy Baja",'Mapa final'!#REF!="Catastrófico"),CONCATENATE("R10C",'Mapa final'!#REF!),"")</f>
        <v>#REF!</v>
      </c>
      <c r="AI55" s="49" t="e">
        <f>IF(AND('Mapa final'!#REF!="Muy Baja",'Mapa final'!#REF!="Catastrófico"),CONCATENATE("R10C",'Mapa final'!#REF!),"")</f>
        <v>#REF!</v>
      </c>
      <c r="AJ55" s="49" t="e">
        <f>IF(AND('Mapa final'!#REF!="Muy Baja",'Mapa final'!#REF!="Catastrófico"),CONCATENATE("R10C",'Mapa final'!#REF!),"")</f>
        <v>#REF!</v>
      </c>
      <c r="AK55" s="49" t="e">
        <f>IF(AND('Mapa final'!#REF!="Muy Baja",'Mapa final'!#REF!="Catastrófico"),CONCATENATE("R10C",'Mapa final'!#REF!),"")</f>
        <v>#REF!</v>
      </c>
      <c r="AL55" s="49" t="e">
        <f>IF(AND('Mapa final'!#REF!="Muy Baja",'Mapa final'!#REF!="Catastrófico"),CONCATENATE("R10C",'Mapa final'!#REF!),"")</f>
        <v>#REF!</v>
      </c>
      <c r="AM55" s="50" t="e">
        <f>IF(AND('Mapa final'!#REF!="Muy Baja",'Mapa final'!#REF!="Catastrófico"),CONCATENATE("R10C",'Mapa final'!#REF!),"")</f>
        <v>#REF!</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44" t="s">
        <v>108</v>
      </c>
      <c r="K56" s="345"/>
      <c r="L56" s="345"/>
      <c r="M56" s="345"/>
      <c r="N56" s="345"/>
      <c r="O56" s="346"/>
      <c r="P56" s="344" t="s">
        <v>107</v>
      </c>
      <c r="Q56" s="345"/>
      <c r="R56" s="345"/>
      <c r="S56" s="345"/>
      <c r="T56" s="345"/>
      <c r="U56" s="346"/>
      <c r="V56" s="344" t="s">
        <v>106</v>
      </c>
      <c r="W56" s="345"/>
      <c r="X56" s="345"/>
      <c r="Y56" s="345"/>
      <c r="Z56" s="345"/>
      <c r="AA56" s="346"/>
      <c r="AB56" s="344" t="s">
        <v>105</v>
      </c>
      <c r="AC56" s="353"/>
      <c r="AD56" s="345"/>
      <c r="AE56" s="345"/>
      <c r="AF56" s="345"/>
      <c r="AG56" s="346"/>
      <c r="AH56" s="344" t="s">
        <v>104</v>
      </c>
      <c r="AI56" s="345"/>
      <c r="AJ56" s="345"/>
      <c r="AK56" s="345"/>
      <c r="AL56" s="345"/>
      <c r="AM56" s="346"/>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47"/>
      <c r="K57" s="348"/>
      <c r="L57" s="348"/>
      <c r="M57" s="348"/>
      <c r="N57" s="348"/>
      <c r="O57" s="349"/>
      <c r="P57" s="347"/>
      <c r="Q57" s="348"/>
      <c r="R57" s="348"/>
      <c r="S57" s="348"/>
      <c r="T57" s="348"/>
      <c r="U57" s="349"/>
      <c r="V57" s="347"/>
      <c r="W57" s="348"/>
      <c r="X57" s="348"/>
      <c r="Y57" s="348"/>
      <c r="Z57" s="348"/>
      <c r="AA57" s="349"/>
      <c r="AB57" s="347"/>
      <c r="AC57" s="348"/>
      <c r="AD57" s="348"/>
      <c r="AE57" s="348"/>
      <c r="AF57" s="348"/>
      <c r="AG57" s="349"/>
      <c r="AH57" s="347"/>
      <c r="AI57" s="348"/>
      <c r="AJ57" s="348"/>
      <c r="AK57" s="348"/>
      <c r="AL57" s="348"/>
      <c r="AM57" s="349"/>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47"/>
      <c r="K58" s="348"/>
      <c r="L58" s="348"/>
      <c r="M58" s="348"/>
      <c r="N58" s="348"/>
      <c r="O58" s="349"/>
      <c r="P58" s="347"/>
      <c r="Q58" s="348"/>
      <c r="R58" s="348"/>
      <c r="S58" s="348"/>
      <c r="T58" s="348"/>
      <c r="U58" s="349"/>
      <c r="V58" s="347"/>
      <c r="W58" s="348"/>
      <c r="X58" s="348"/>
      <c r="Y58" s="348"/>
      <c r="Z58" s="348"/>
      <c r="AA58" s="349"/>
      <c r="AB58" s="347"/>
      <c r="AC58" s="348"/>
      <c r="AD58" s="348"/>
      <c r="AE58" s="348"/>
      <c r="AF58" s="348"/>
      <c r="AG58" s="349"/>
      <c r="AH58" s="347"/>
      <c r="AI58" s="348"/>
      <c r="AJ58" s="348"/>
      <c r="AK58" s="348"/>
      <c r="AL58" s="348"/>
      <c r="AM58" s="349"/>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47"/>
      <c r="K59" s="348"/>
      <c r="L59" s="348"/>
      <c r="M59" s="348"/>
      <c r="N59" s="348"/>
      <c r="O59" s="349"/>
      <c r="P59" s="347"/>
      <c r="Q59" s="348"/>
      <c r="R59" s="348"/>
      <c r="S59" s="348"/>
      <c r="T59" s="348"/>
      <c r="U59" s="349"/>
      <c r="V59" s="347"/>
      <c r="W59" s="348"/>
      <c r="X59" s="348"/>
      <c r="Y59" s="348"/>
      <c r="Z59" s="348"/>
      <c r="AA59" s="349"/>
      <c r="AB59" s="347"/>
      <c r="AC59" s="348"/>
      <c r="AD59" s="348"/>
      <c r="AE59" s="348"/>
      <c r="AF59" s="348"/>
      <c r="AG59" s="349"/>
      <c r="AH59" s="347"/>
      <c r="AI59" s="348"/>
      <c r="AJ59" s="348"/>
      <c r="AK59" s="348"/>
      <c r="AL59" s="348"/>
      <c r="AM59" s="349"/>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47"/>
      <c r="K60" s="348"/>
      <c r="L60" s="348"/>
      <c r="M60" s="348"/>
      <c r="N60" s="348"/>
      <c r="O60" s="349"/>
      <c r="P60" s="347"/>
      <c r="Q60" s="348"/>
      <c r="R60" s="348"/>
      <c r="S60" s="348"/>
      <c r="T60" s="348"/>
      <c r="U60" s="349"/>
      <c r="V60" s="347"/>
      <c r="W60" s="348"/>
      <c r="X60" s="348"/>
      <c r="Y60" s="348"/>
      <c r="Z60" s="348"/>
      <c r="AA60" s="349"/>
      <c r="AB60" s="347"/>
      <c r="AC60" s="348"/>
      <c r="AD60" s="348"/>
      <c r="AE60" s="348"/>
      <c r="AF60" s="348"/>
      <c r="AG60" s="349"/>
      <c r="AH60" s="347"/>
      <c r="AI60" s="348"/>
      <c r="AJ60" s="348"/>
      <c r="AK60" s="348"/>
      <c r="AL60" s="348"/>
      <c r="AM60" s="349"/>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50"/>
      <c r="K61" s="351"/>
      <c r="L61" s="351"/>
      <c r="M61" s="351"/>
      <c r="N61" s="351"/>
      <c r="O61" s="352"/>
      <c r="P61" s="350"/>
      <c r="Q61" s="351"/>
      <c r="R61" s="351"/>
      <c r="S61" s="351"/>
      <c r="T61" s="351"/>
      <c r="U61" s="352"/>
      <c r="V61" s="350"/>
      <c r="W61" s="351"/>
      <c r="X61" s="351"/>
      <c r="Y61" s="351"/>
      <c r="Z61" s="351"/>
      <c r="AA61" s="352"/>
      <c r="AB61" s="350"/>
      <c r="AC61" s="351"/>
      <c r="AD61" s="351"/>
      <c r="AE61" s="351"/>
      <c r="AF61" s="351"/>
      <c r="AG61" s="352"/>
      <c r="AH61" s="350"/>
      <c r="AI61" s="351"/>
      <c r="AJ61" s="351"/>
      <c r="AK61" s="351"/>
      <c r="AL61" s="351"/>
      <c r="AM61" s="352"/>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5"/>
  <sheetViews>
    <sheetView zoomScale="90" zoomScaleNormal="90" workbookViewId="0">
      <selection activeCell="B8" sqref="B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94" t="s">
        <v>51</v>
      </c>
      <c r="C1" s="394"/>
      <c r="D1" s="394"/>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48</v>
      </c>
      <c r="D3" s="4" t="s">
        <v>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47</v>
      </c>
      <c r="C4" s="6" t="s">
        <v>98</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49</v>
      </c>
      <c r="C5" s="9" t="s">
        <v>99</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103</v>
      </c>
      <c r="C6" s="9" t="s">
        <v>100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5</v>
      </c>
      <c r="C7" s="9" t="s">
        <v>101</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50</v>
      </c>
      <c r="C8" s="9" t="s">
        <v>102</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2"/>
      <c r="C9" s="92"/>
      <c r="D9" s="9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3"/>
      <c r="C10" s="92"/>
      <c r="D10" s="9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2"/>
      <c r="C11" s="92"/>
      <c r="D11" s="9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2"/>
      <c r="C12" s="92"/>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2"/>
      <c r="C13" s="92"/>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2"/>
      <c r="C14" s="92"/>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2"/>
      <c r="C15" s="92"/>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2"/>
      <c r="C16" s="92"/>
      <c r="D16" s="92"/>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2"/>
      <c r="C17" s="92"/>
      <c r="D17" s="92"/>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2"/>
      <c r="C18" s="92"/>
      <c r="D18" s="9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232"/>
  <sheetViews>
    <sheetView zoomScale="40" zoomScaleNormal="40" workbookViewId="0">
      <selection activeCell="D4" sqref="D4"/>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95" t="s">
        <v>59</v>
      </c>
      <c r="C1" s="395"/>
      <c r="D1" s="395"/>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9"/>
      <c r="C3" s="22" t="s">
        <v>52</v>
      </c>
      <c r="D3" s="22" t="s">
        <v>53</v>
      </c>
      <c r="E3" s="70"/>
      <c r="F3" s="70"/>
      <c r="G3" s="70"/>
      <c r="H3" s="70"/>
      <c r="I3" s="70"/>
      <c r="J3" s="70"/>
      <c r="K3" s="70"/>
      <c r="L3" s="70"/>
      <c r="M3" s="70"/>
      <c r="N3" s="70"/>
      <c r="O3" s="70"/>
      <c r="P3" s="70"/>
      <c r="Q3" s="70"/>
      <c r="R3" s="70"/>
      <c r="S3" s="70"/>
      <c r="T3" s="70"/>
      <c r="U3" s="70"/>
    </row>
    <row r="4" spans="1:21" ht="33.75" x14ac:dyDescent="0.25">
      <c r="A4" s="88" t="s">
        <v>79</v>
      </c>
      <c r="B4" s="25" t="s">
        <v>97</v>
      </c>
      <c r="C4" s="30" t="s">
        <v>151</v>
      </c>
      <c r="D4" s="23" t="s">
        <v>93</v>
      </c>
      <c r="E4" s="70"/>
      <c r="F4" s="70"/>
      <c r="G4" s="70"/>
      <c r="H4" s="70"/>
      <c r="I4" s="70"/>
      <c r="J4" s="70"/>
      <c r="K4" s="70"/>
      <c r="L4" s="70"/>
      <c r="M4" s="70"/>
      <c r="N4" s="70"/>
      <c r="O4" s="70"/>
      <c r="P4" s="70"/>
      <c r="Q4" s="70"/>
      <c r="R4" s="70"/>
      <c r="S4" s="70"/>
      <c r="T4" s="70"/>
      <c r="U4" s="70"/>
    </row>
    <row r="5" spans="1:21" ht="67.5" x14ac:dyDescent="0.25">
      <c r="A5" s="88" t="s">
        <v>80</v>
      </c>
      <c r="B5" s="26" t="s">
        <v>55</v>
      </c>
      <c r="C5" s="31" t="s">
        <v>89</v>
      </c>
      <c r="D5" s="24" t="s">
        <v>94</v>
      </c>
      <c r="E5" s="70"/>
      <c r="F5" s="70"/>
      <c r="G5" s="70"/>
      <c r="H5" s="70"/>
      <c r="I5" s="70"/>
      <c r="J5" s="70"/>
      <c r="K5" s="70"/>
      <c r="L5" s="70"/>
      <c r="M5" s="70"/>
      <c r="N5" s="70"/>
      <c r="O5" s="70"/>
      <c r="P5" s="70"/>
      <c r="Q5" s="70"/>
      <c r="R5" s="70"/>
      <c r="S5" s="70"/>
      <c r="T5" s="70"/>
      <c r="U5" s="70"/>
    </row>
    <row r="6" spans="1:21" ht="67.5" x14ac:dyDescent="0.25">
      <c r="A6" s="88" t="s">
        <v>77</v>
      </c>
      <c r="B6" s="27" t="s">
        <v>56</v>
      </c>
      <c r="C6" s="31" t="s">
        <v>90</v>
      </c>
      <c r="D6" s="24" t="s">
        <v>96</v>
      </c>
      <c r="E6" s="70"/>
      <c r="F6" s="70"/>
      <c r="G6" s="70"/>
      <c r="H6" s="70"/>
      <c r="I6" s="70"/>
      <c r="J6" s="70"/>
      <c r="K6" s="70"/>
      <c r="L6" s="70"/>
      <c r="M6" s="70"/>
      <c r="N6" s="70"/>
      <c r="O6" s="70"/>
      <c r="P6" s="70"/>
      <c r="Q6" s="70"/>
      <c r="R6" s="70"/>
      <c r="S6" s="70"/>
      <c r="T6" s="70"/>
      <c r="U6" s="70"/>
    </row>
    <row r="7" spans="1:21" ht="101.25" x14ac:dyDescent="0.25">
      <c r="A7" s="88" t="s">
        <v>6</v>
      </c>
      <c r="B7" s="28" t="s">
        <v>57</v>
      </c>
      <c r="C7" s="31" t="s">
        <v>91</v>
      </c>
      <c r="D7" s="24" t="s">
        <v>95</v>
      </c>
      <c r="E7" s="70"/>
      <c r="F7" s="70"/>
      <c r="G7" s="70"/>
      <c r="H7" s="70"/>
      <c r="I7" s="70"/>
      <c r="J7" s="70"/>
      <c r="K7" s="70"/>
      <c r="L7" s="70"/>
      <c r="M7" s="70"/>
      <c r="N7" s="70"/>
      <c r="O7" s="70"/>
      <c r="P7" s="70"/>
      <c r="Q7" s="70"/>
      <c r="R7" s="70"/>
      <c r="S7" s="70"/>
      <c r="T7" s="70"/>
      <c r="U7" s="70"/>
    </row>
    <row r="8" spans="1:21" ht="67.5" x14ac:dyDescent="0.25">
      <c r="A8" s="88" t="s">
        <v>81</v>
      </c>
      <c r="B8" s="29" t="s">
        <v>58</v>
      </c>
      <c r="C8" s="31" t="s">
        <v>92</v>
      </c>
      <c r="D8" s="24" t="s">
        <v>114</v>
      </c>
      <c r="E8" s="70"/>
      <c r="F8" s="70"/>
      <c r="G8" s="70"/>
      <c r="H8" s="70"/>
      <c r="I8" s="70"/>
      <c r="J8" s="70"/>
      <c r="K8" s="70"/>
      <c r="L8" s="70"/>
      <c r="M8" s="70"/>
      <c r="N8" s="70"/>
      <c r="O8" s="70"/>
      <c r="P8" s="70"/>
      <c r="Q8" s="70"/>
      <c r="R8" s="70"/>
      <c r="S8" s="70"/>
      <c r="T8" s="70"/>
      <c r="U8" s="70"/>
    </row>
    <row r="9" spans="1:21" ht="20.25" x14ac:dyDescent="0.25">
      <c r="A9" s="88"/>
      <c r="B9" s="88"/>
      <c r="C9" s="90"/>
      <c r="D9" s="90"/>
      <c r="E9" s="70"/>
      <c r="F9" s="70"/>
      <c r="G9" s="70"/>
      <c r="H9" s="70"/>
      <c r="I9" s="70"/>
      <c r="J9" s="70"/>
      <c r="K9" s="70"/>
      <c r="L9" s="70"/>
      <c r="M9" s="70"/>
      <c r="N9" s="70"/>
      <c r="O9" s="70"/>
      <c r="P9" s="70"/>
      <c r="Q9" s="70"/>
      <c r="R9" s="70"/>
      <c r="S9" s="70"/>
      <c r="T9" s="70"/>
      <c r="U9" s="70"/>
    </row>
    <row r="10" spans="1:21" ht="16.5" x14ac:dyDescent="0.25">
      <c r="A10" s="88"/>
      <c r="B10" s="91"/>
      <c r="C10" s="91"/>
      <c r="D10" s="91"/>
      <c r="E10" s="70"/>
      <c r="F10" s="70"/>
      <c r="G10" s="70"/>
      <c r="H10" s="70"/>
      <c r="I10" s="70"/>
      <c r="J10" s="70"/>
      <c r="K10" s="70"/>
      <c r="L10" s="70"/>
      <c r="M10" s="70"/>
      <c r="N10" s="70"/>
      <c r="O10" s="70"/>
      <c r="P10" s="70"/>
      <c r="Q10" s="70"/>
      <c r="R10" s="70"/>
      <c r="S10" s="70"/>
      <c r="T10" s="70"/>
      <c r="U10" s="70"/>
    </row>
    <row r="11" spans="1:21" x14ac:dyDescent="0.25">
      <c r="A11" s="88"/>
      <c r="B11" s="88" t="s">
        <v>87</v>
      </c>
      <c r="C11" s="88" t="s">
        <v>139</v>
      </c>
      <c r="D11" s="88" t="s">
        <v>146</v>
      </c>
      <c r="E11" s="70"/>
      <c r="F11" s="70"/>
      <c r="G11" s="70"/>
      <c r="H11" s="70"/>
      <c r="I11" s="70"/>
      <c r="J11" s="70"/>
      <c r="K11" s="70"/>
      <c r="L11" s="70"/>
      <c r="M11" s="70"/>
      <c r="N11" s="70"/>
      <c r="O11" s="70"/>
      <c r="P11" s="70"/>
      <c r="Q11" s="70"/>
      <c r="R11" s="70"/>
      <c r="S11" s="70"/>
      <c r="T11" s="70"/>
      <c r="U11" s="70"/>
    </row>
    <row r="12" spans="1:21" x14ac:dyDescent="0.25">
      <c r="A12" s="88"/>
      <c r="B12" s="88" t="s">
        <v>85</v>
      </c>
      <c r="C12" s="88" t="s">
        <v>143</v>
      </c>
      <c r="D12" s="88" t="s">
        <v>147</v>
      </c>
      <c r="E12" s="70"/>
      <c r="F12" s="70"/>
      <c r="G12" s="70"/>
      <c r="H12" s="70"/>
      <c r="I12" s="70"/>
      <c r="J12" s="70"/>
      <c r="K12" s="70"/>
      <c r="L12" s="70"/>
      <c r="M12" s="70"/>
      <c r="N12" s="70"/>
      <c r="O12" s="70"/>
      <c r="P12" s="70"/>
      <c r="Q12" s="70"/>
      <c r="R12" s="70"/>
      <c r="S12" s="70"/>
      <c r="T12" s="70"/>
      <c r="U12" s="70"/>
    </row>
    <row r="13" spans="1:21" x14ac:dyDescent="0.25">
      <c r="A13" s="88"/>
      <c r="B13" s="88"/>
      <c r="C13" s="88" t="s">
        <v>142</v>
      </c>
      <c r="D13" s="88" t="s">
        <v>148</v>
      </c>
      <c r="E13" s="70"/>
      <c r="F13" s="70"/>
      <c r="G13" s="70"/>
      <c r="H13" s="70"/>
      <c r="I13" s="70"/>
      <c r="J13" s="70"/>
      <c r="K13" s="70"/>
      <c r="L13" s="70"/>
      <c r="M13" s="70"/>
      <c r="N13" s="70"/>
      <c r="O13" s="70"/>
      <c r="P13" s="70"/>
      <c r="Q13" s="70"/>
      <c r="R13" s="70"/>
      <c r="S13" s="70"/>
      <c r="T13" s="70"/>
      <c r="U13" s="70"/>
    </row>
    <row r="14" spans="1:21" x14ac:dyDescent="0.25">
      <c r="A14" s="88"/>
      <c r="B14" s="88"/>
      <c r="C14" s="88" t="s">
        <v>144</v>
      </c>
      <c r="D14" s="88" t="s">
        <v>149</v>
      </c>
      <c r="E14" s="70"/>
      <c r="F14" s="70"/>
      <c r="G14" s="70"/>
      <c r="H14" s="70"/>
      <c r="I14" s="70"/>
      <c r="J14" s="70"/>
      <c r="K14" s="70"/>
      <c r="L14" s="70"/>
      <c r="M14" s="70"/>
      <c r="N14" s="70"/>
      <c r="O14" s="70"/>
      <c r="P14" s="70"/>
      <c r="Q14" s="70"/>
      <c r="R14" s="70"/>
      <c r="S14" s="70"/>
      <c r="T14" s="70"/>
      <c r="U14" s="70"/>
    </row>
    <row r="15" spans="1:21" x14ac:dyDescent="0.25">
      <c r="A15" s="88"/>
      <c r="B15" s="88"/>
      <c r="C15" s="88" t="s">
        <v>145</v>
      </c>
      <c r="D15" s="88" t="s">
        <v>150</v>
      </c>
      <c r="E15" s="70"/>
      <c r="F15" s="70"/>
      <c r="G15" s="70"/>
      <c r="H15" s="70"/>
      <c r="I15" s="70"/>
      <c r="J15" s="70"/>
      <c r="K15" s="70"/>
      <c r="L15" s="70"/>
      <c r="M15" s="70"/>
      <c r="N15" s="70"/>
      <c r="O15" s="70"/>
      <c r="P15" s="70"/>
      <c r="Q15" s="70"/>
      <c r="R15" s="70"/>
      <c r="S15" s="70"/>
      <c r="T15" s="70"/>
      <c r="U15" s="70"/>
    </row>
    <row r="16" spans="1:21" x14ac:dyDescent="0.25">
      <c r="A16" s="88"/>
      <c r="B16" s="88"/>
      <c r="C16" s="88"/>
      <c r="D16" s="88"/>
      <c r="E16" s="70"/>
      <c r="F16" s="70"/>
      <c r="G16" s="70"/>
      <c r="H16" s="70"/>
      <c r="I16" s="70"/>
      <c r="J16" s="70"/>
      <c r="K16" s="70"/>
      <c r="L16" s="70"/>
      <c r="M16" s="70"/>
      <c r="N16" s="70"/>
      <c r="O16" s="70"/>
    </row>
    <row r="17" spans="1:15" x14ac:dyDescent="0.25">
      <c r="A17" s="88"/>
      <c r="B17" s="88"/>
      <c r="C17" s="88"/>
      <c r="D17" s="88"/>
      <c r="E17" s="70"/>
      <c r="F17" s="70"/>
      <c r="G17" s="70"/>
      <c r="H17" s="70"/>
      <c r="I17" s="70"/>
      <c r="J17" s="70"/>
      <c r="K17" s="70"/>
      <c r="L17" s="70"/>
      <c r="M17" s="70"/>
      <c r="N17" s="70"/>
      <c r="O17" s="70"/>
    </row>
    <row r="18" spans="1:15" x14ac:dyDescent="0.25">
      <c r="A18" s="88"/>
      <c r="B18" s="92"/>
      <c r="C18" s="92"/>
      <c r="D18" s="92"/>
      <c r="E18" s="70"/>
      <c r="F18" s="70"/>
      <c r="G18" s="70"/>
      <c r="H18" s="70"/>
      <c r="I18" s="70"/>
      <c r="J18" s="70"/>
      <c r="K18" s="70"/>
      <c r="L18" s="70"/>
      <c r="M18" s="70"/>
      <c r="N18" s="70"/>
      <c r="O18" s="70"/>
    </row>
    <row r="19" spans="1:15" x14ac:dyDescent="0.25">
      <c r="A19" s="88"/>
      <c r="B19" s="92"/>
      <c r="C19" s="92"/>
      <c r="D19" s="92"/>
      <c r="E19" s="70"/>
      <c r="F19" s="70"/>
      <c r="G19" s="70"/>
      <c r="H19" s="70"/>
      <c r="I19" s="70"/>
      <c r="J19" s="70"/>
      <c r="K19" s="70"/>
      <c r="L19" s="70"/>
      <c r="M19" s="70"/>
      <c r="N19" s="70"/>
      <c r="O19" s="70"/>
    </row>
    <row r="20" spans="1:15" x14ac:dyDescent="0.25">
      <c r="A20" s="88"/>
      <c r="B20" s="92"/>
      <c r="C20" s="92"/>
      <c r="D20" s="92"/>
      <c r="E20" s="70"/>
      <c r="F20" s="70"/>
      <c r="G20" s="70"/>
      <c r="H20" s="70"/>
      <c r="I20" s="70"/>
      <c r="J20" s="70"/>
      <c r="K20" s="70"/>
      <c r="L20" s="70"/>
      <c r="M20" s="70"/>
      <c r="N20" s="70"/>
      <c r="O20" s="70"/>
    </row>
    <row r="21" spans="1:15" x14ac:dyDescent="0.25">
      <c r="A21" s="88"/>
      <c r="B21" s="92"/>
      <c r="C21" s="92"/>
      <c r="D21" s="92"/>
      <c r="E21" s="70"/>
      <c r="F21" s="70"/>
      <c r="G21" s="70"/>
      <c r="H21" s="70"/>
      <c r="I21" s="70"/>
      <c r="J21" s="70"/>
      <c r="K21" s="70"/>
      <c r="L21" s="70"/>
      <c r="M21" s="70"/>
      <c r="N21" s="70"/>
      <c r="O21" s="70"/>
    </row>
    <row r="22" spans="1:15" ht="20.25" x14ac:dyDescent="0.25">
      <c r="A22" s="88"/>
      <c r="B22" s="88"/>
      <c r="C22" s="90"/>
      <c r="D22" s="90"/>
      <c r="E22" s="70"/>
      <c r="F22" s="70"/>
      <c r="G22" s="70"/>
      <c r="H22" s="70"/>
      <c r="I22" s="70"/>
      <c r="J22" s="70"/>
      <c r="K22" s="70"/>
      <c r="L22" s="70"/>
      <c r="M22" s="70"/>
      <c r="N22" s="70"/>
      <c r="O22" s="70"/>
    </row>
    <row r="23" spans="1:15" ht="20.25" x14ac:dyDescent="0.25">
      <c r="A23" s="88"/>
      <c r="B23" s="88"/>
      <c r="C23" s="90"/>
      <c r="D23" s="90"/>
      <c r="E23" s="70"/>
      <c r="F23" s="70"/>
      <c r="G23" s="70"/>
      <c r="H23" s="70"/>
      <c r="I23" s="70"/>
      <c r="J23" s="70"/>
      <c r="K23" s="70"/>
      <c r="L23" s="70"/>
      <c r="M23" s="70"/>
      <c r="N23" s="70"/>
      <c r="O23" s="70"/>
    </row>
    <row r="24" spans="1:15" ht="20.25" x14ac:dyDescent="0.25">
      <c r="A24" s="88"/>
      <c r="B24" s="88"/>
      <c r="C24" s="90"/>
      <c r="D24" s="90"/>
      <c r="E24" s="70"/>
      <c r="F24" s="70"/>
      <c r="G24" s="70"/>
      <c r="H24" s="70"/>
      <c r="I24" s="70"/>
      <c r="J24" s="70"/>
      <c r="K24" s="70"/>
      <c r="L24" s="70"/>
      <c r="M24" s="70"/>
      <c r="N24" s="70"/>
      <c r="O24" s="70"/>
    </row>
    <row r="25" spans="1:15" ht="20.25" x14ac:dyDescent="0.25">
      <c r="A25" s="88"/>
      <c r="B25" s="88"/>
      <c r="C25" s="90"/>
      <c r="D25" s="90"/>
      <c r="E25" s="70"/>
      <c r="F25" s="70"/>
      <c r="G25" s="70"/>
      <c r="H25" s="70"/>
      <c r="I25" s="70"/>
      <c r="J25" s="70"/>
      <c r="K25" s="70"/>
      <c r="L25" s="70"/>
      <c r="M25" s="70"/>
      <c r="N25" s="70"/>
      <c r="O25" s="70"/>
    </row>
    <row r="26" spans="1:15" ht="20.25" x14ac:dyDescent="0.25">
      <c r="A26" s="88"/>
      <c r="B26" s="88"/>
      <c r="C26" s="90"/>
      <c r="D26" s="90"/>
      <c r="E26" s="70"/>
      <c r="F26" s="70"/>
      <c r="G26" s="70"/>
      <c r="H26" s="70"/>
      <c r="I26" s="70"/>
      <c r="J26" s="70"/>
      <c r="K26" s="70"/>
      <c r="L26" s="70"/>
      <c r="M26" s="70"/>
      <c r="N26" s="70"/>
      <c r="O26" s="70"/>
    </row>
    <row r="27" spans="1:15" ht="20.25" x14ac:dyDescent="0.25">
      <c r="A27" s="88"/>
      <c r="B27" s="88"/>
      <c r="C27" s="90"/>
      <c r="D27" s="90"/>
      <c r="E27" s="70"/>
      <c r="F27" s="70"/>
      <c r="G27" s="70"/>
      <c r="H27" s="70"/>
      <c r="I27" s="70"/>
      <c r="J27" s="70"/>
      <c r="K27" s="70"/>
      <c r="L27" s="70"/>
      <c r="M27" s="70"/>
      <c r="N27" s="70"/>
      <c r="O27" s="70"/>
    </row>
    <row r="28" spans="1:15" ht="20.25" x14ac:dyDescent="0.25">
      <c r="A28" s="88"/>
      <c r="B28" s="88"/>
      <c r="C28" s="90"/>
      <c r="D28" s="90"/>
      <c r="E28" s="70"/>
      <c r="F28" s="70"/>
      <c r="G28" s="70"/>
      <c r="H28" s="70"/>
      <c r="I28" s="70"/>
      <c r="J28" s="70"/>
      <c r="K28" s="70"/>
      <c r="L28" s="70"/>
      <c r="M28" s="70"/>
      <c r="N28" s="70"/>
      <c r="O28" s="70"/>
    </row>
    <row r="29" spans="1:15" ht="20.25" x14ac:dyDescent="0.25">
      <c r="A29" s="88"/>
      <c r="B29" s="88"/>
      <c r="C29" s="90"/>
      <c r="D29" s="90"/>
      <c r="E29" s="70"/>
      <c r="F29" s="70"/>
      <c r="G29" s="70"/>
      <c r="H29" s="70"/>
      <c r="I29" s="70"/>
      <c r="J29" s="70"/>
      <c r="K29" s="70"/>
      <c r="L29" s="70"/>
      <c r="M29" s="70"/>
      <c r="N29" s="70"/>
      <c r="O29" s="70"/>
    </row>
    <row r="30" spans="1:15" ht="20.25" x14ac:dyDescent="0.25">
      <c r="A30" s="88"/>
      <c r="B30" s="88"/>
      <c r="C30" s="90"/>
      <c r="D30" s="90"/>
      <c r="E30" s="70"/>
      <c r="F30" s="70"/>
      <c r="G30" s="70"/>
      <c r="H30" s="70"/>
      <c r="I30" s="70"/>
      <c r="J30" s="70"/>
      <c r="K30" s="70"/>
      <c r="L30" s="70"/>
      <c r="M30" s="70"/>
      <c r="N30" s="70"/>
      <c r="O30" s="70"/>
    </row>
    <row r="31" spans="1:15" ht="20.25" x14ac:dyDescent="0.25">
      <c r="A31" s="88"/>
      <c r="B31" s="88"/>
      <c r="C31" s="90"/>
      <c r="D31" s="90"/>
      <c r="E31" s="70"/>
      <c r="F31" s="70"/>
      <c r="G31" s="70"/>
      <c r="H31" s="70"/>
      <c r="I31" s="70"/>
      <c r="J31" s="70"/>
      <c r="K31" s="70"/>
      <c r="L31" s="70"/>
      <c r="M31" s="70"/>
      <c r="N31" s="70"/>
      <c r="O31" s="70"/>
    </row>
    <row r="32" spans="1:15" ht="20.25" x14ac:dyDescent="0.25">
      <c r="A32" s="88"/>
      <c r="B32" s="88"/>
      <c r="C32" s="90"/>
      <c r="D32" s="90"/>
      <c r="E32" s="70"/>
      <c r="F32" s="70"/>
      <c r="G32" s="70"/>
      <c r="H32" s="70"/>
      <c r="I32" s="70"/>
      <c r="J32" s="70"/>
      <c r="K32" s="70"/>
      <c r="L32" s="70"/>
      <c r="M32" s="70"/>
      <c r="N32" s="70"/>
      <c r="O32" s="70"/>
    </row>
    <row r="33" spans="1:15" ht="20.25" x14ac:dyDescent="0.25">
      <c r="A33" s="88"/>
      <c r="B33" s="88"/>
      <c r="C33" s="90"/>
      <c r="D33" s="90"/>
      <c r="E33" s="70"/>
      <c r="F33" s="70"/>
      <c r="G33" s="70"/>
      <c r="H33" s="70"/>
      <c r="I33" s="70"/>
      <c r="J33" s="70"/>
      <c r="K33" s="70"/>
      <c r="L33" s="70"/>
      <c r="M33" s="70"/>
      <c r="N33" s="70"/>
      <c r="O33" s="70"/>
    </row>
    <row r="34" spans="1:15" ht="20.25" x14ac:dyDescent="0.25">
      <c r="A34" s="88"/>
      <c r="B34" s="88"/>
      <c r="C34" s="90"/>
      <c r="D34" s="90"/>
      <c r="E34" s="70"/>
      <c r="F34" s="70"/>
      <c r="G34" s="70"/>
      <c r="H34" s="70"/>
      <c r="I34" s="70"/>
      <c r="J34" s="70"/>
      <c r="K34" s="70"/>
      <c r="L34" s="70"/>
      <c r="M34" s="70"/>
      <c r="N34" s="70"/>
      <c r="O34" s="70"/>
    </row>
    <row r="35" spans="1:15" ht="20.25" x14ac:dyDescent="0.25">
      <c r="A35" s="88"/>
      <c r="B35" s="88"/>
      <c r="C35" s="90"/>
      <c r="D35" s="90"/>
      <c r="E35" s="70"/>
      <c r="F35" s="70"/>
      <c r="G35" s="70"/>
      <c r="H35" s="70"/>
      <c r="I35" s="70"/>
      <c r="J35" s="70"/>
      <c r="K35" s="70"/>
      <c r="L35" s="70"/>
      <c r="M35" s="70"/>
      <c r="N35" s="70"/>
      <c r="O35" s="70"/>
    </row>
    <row r="36" spans="1:15" ht="20.25" x14ac:dyDescent="0.25">
      <c r="A36" s="88"/>
      <c r="B36" s="88"/>
      <c r="C36" s="90"/>
      <c r="D36" s="90"/>
      <c r="E36" s="70"/>
      <c r="F36" s="70"/>
      <c r="G36" s="70"/>
      <c r="H36" s="70"/>
      <c r="I36" s="70"/>
      <c r="J36" s="70"/>
      <c r="K36" s="70"/>
      <c r="L36" s="70"/>
      <c r="M36" s="70"/>
      <c r="N36" s="70"/>
      <c r="O36" s="70"/>
    </row>
    <row r="37" spans="1:15" ht="20.25" x14ac:dyDescent="0.25">
      <c r="A37" s="88"/>
      <c r="B37" s="88"/>
      <c r="C37" s="90"/>
      <c r="D37" s="90"/>
      <c r="E37" s="70"/>
      <c r="F37" s="70"/>
      <c r="G37" s="70"/>
      <c r="H37" s="70"/>
      <c r="I37" s="70"/>
      <c r="J37" s="70"/>
      <c r="K37" s="70"/>
      <c r="L37" s="70"/>
      <c r="M37" s="70"/>
      <c r="N37" s="70"/>
      <c r="O37" s="70"/>
    </row>
    <row r="38" spans="1:15" ht="20.25" x14ac:dyDescent="0.25">
      <c r="A38" s="88"/>
      <c r="B38" s="88"/>
      <c r="C38" s="90"/>
      <c r="D38" s="90"/>
      <c r="E38" s="70"/>
      <c r="F38" s="70"/>
      <c r="G38" s="70"/>
      <c r="H38" s="70"/>
      <c r="I38" s="70"/>
      <c r="J38" s="70"/>
      <c r="K38" s="70"/>
      <c r="L38" s="70"/>
      <c r="M38" s="70"/>
      <c r="N38" s="70"/>
      <c r="O38" s="70"/>
    </row>
    <row r="39" spans="1:15" ht="20.25" x14ac:dyDescent="0.25">
      <c r="A39" s="88"/>
      <c r="B39" s="88"/>
      <c r="C39" s="90"/>
      <c r="D39" s="90"/>
      <c r="E39" s="70"/>
      <c r="F39" s="70"/>
      <c r="G39" s="70"/>
      <c r="H39" s="70"/>
      <c r="I39" s="70"/>
      <c r="J39" s="70"/>
      <c r="K39" s="70"/>
      <c r="L39" s="70"/>
      <c r="M39" s="70"/>
      <c r="N39" s="70"/>
      <c r="O39" s="70"/>
    </row>
    <row r="40" spans="1:15" ht="20.25" x14ac:dyDescent="0.25">
      <c r="A40" s="88"/>
      <c r="B40" s="88"/>
      <c r="C40" s="90"/>
      <c r="D40" s="90"/>
      <c r="E40" s="70"/>
      <c r="F40" s="70"/>
      <c r="G40" s="70"/>
      <c r="H40" s="70"/>
      <c r="I40" s="70"/>
      <c r="J40" s="70"/>
      <c r="K40" s="70"/>
      <c r="L40" s="70"/>
      <c r="M40" s="70"/>
      <c r="N40" s="70"/>
      <c r="O40" s="70"/>
    </row>
    <row r="41" spans="1:15" ht="20.25" x14ac:dyDescent="0.25">
      <c r="A41" s="88"/>
      <c r="B41" s="88"/>
      <c r="C41" s="90"/>
      <c r="D41" s="90"/>
      <c r="E41" s="70"/>
      <c r="F41" s="70"/>
      <c r="G41" s="70"/>
      <c r="H41" s="70"/>
      <c r="I41" s="70"/>
      <c r="J41" s="70"/>
      <c r="K41" s="70"/>
      <c r="L41" s="70"/>
      <c r="M41" s="70"/>
      <c r="N41" s="70"/>
      <c r="O41" s="70"/>
    </row>
    <row r="42" spans="1:15" ht="20.25" x14ac:dyDescent="0.25">
      <c r="A42" s="88"/>
      <c r="B42" s="88"/>
      <c r="C42" s="90"/>
      <c r="D42" s="90"/>
      <c r="E42" s="70"/>
      <c r="F42" s="70"/>
      <c r="G42" s="70"/>
      <c r="H42" s="70"/>
      <c r="I42" s="70"/>
      <c r="J42" s="70"/>
      <c r="K42" s="70"/>
      <c r="L42" s="70"/>
      <c r="M42" s="70"/>
      <c r="N42" s="70"/>
      <c r="O42" s="70"/>
    </row>
    <row r="43" spans="1:15" ht="20.25" x14ac:dyDescent="0.25">
      <c r="A43" s="88"/>
      <c r="B43" s="88"/>
      <c r="C43" s="90"/>
      <c r="D43" s="90"/>
      <c r="E43" s="70"/>
      <c r="F43" s="70"/>
      <c r="G43" s="70"/>
      <c r="H43" s="70"/>
      <c r="I43" s="70"/>
      <c r="J43" s="70"/>
      <c r="K43" s="70"/>
      <c r="L43" s="70"/>
      <c r="M43" s="70"/>
      <c r="N43" s="70"/>
      <c r="O43" s="70"/>
    </row>
    <row r="44" spans="1:15" ht="20.25" x14ac:dyDescent="0.25">
      <c r="A44" s="88"/>
      <c r="B44" s="88"/>
      <c r="C44" s="90"/>
      <c r="D44" s="90"/>
      <c r="E44" s="70"/>
      <c r="F44" s="70"/>
      <c r="G44" s="70"/>
      <c r="H44" s="70"/>
      <c r="I44" s="70"/>
      <c r="J44" s="70"/>
      <c r="K44" s="70"/>
      <c r="L44" s="70"/>
      <c r="M44" s="70"/>
      <c r="N44" s="70"/>
      <c r="O44" s="70"/>
    </row>
    <row r="45" spans="1:15" ht="20.25" x14ac:dyDescent="0.25">
      <c r="A45" s="88"/>
      <c r="B45" s="88"/>
      <c r="C45" s="90"/>
      <c r="D45" s="90"/>
      <c r="E45" s="70"/>
      <c r="F45" s="70"/>
      <c r="G45" s="70"/>
      <c r="H45" s="70"/>
      <c r="I45" s="70"/>
      <c r="J45" s="70"/>
      <c r="K45" s="70"/>
      <c r="L45" s="70"/>
      <c r="M45" s="70"/>
      <c r="N45" s="70"/>
      <c r="O45" s="70"/>
    </row>
    <row r="46" spans="1:15" ht="20.25" x14ac:dyDescent="0.25">
      <c r="A46" s="88"/>
      <c r="B46" s="88"/>
      <c r="C46" s="90"/>
      <c r="D46" s="90"/>
      <c r="E46" s="70"/>
      <c r="F46" s="70"/>
      <c r="G46" s="70"/>
      <c r="H46" s="70"/>
      <c r="I46" s="70"/>
      <c r="J46" s="70"/>
      <c r="K46" s="70"/>
      <c r="L46" s="70"/>
      <c r="M46" s="70"/>
      <c r="N46" s="70"/>
      <c r="O46" s="70"/>
    </row>
    <row r="47" spans="1:15" ht="20.25" x14ac:dyDescent="0.25">
      <c r="A47" s="88"/>
      <c r="B47" s="88"/>
      <c r="C47" s="90"/>
      <c r="D47" s="90"/>
      <c r="E47" s="70"/>
      <c r="F47" s="70"/>
      <c r="G47" s="70"/>
      <c r="H47" s="70"/>
      <c r="I47" s="70"/>
      <c r="J47" s="70"/>
      <c r="K47" s="70"/>
      <c r="L47" s="70"/>
      <c r="M47" s="70"/>
      <c r="N47" s="70"/>
      <c r="O47" s="70"/>
    </row>
    <row r="48" spans="1:15" ht="20.25" x14ac:dyDescent="0.25">
      <c r="A48" s="88"/>
      <c r="B48" s="88"/>
      <c r="C48" s="90"/>
      <c r="D48" s="90"/>
      <c r="E48" s="70"/>
      <c r="F48" s="70"/>
      <c r="G48" s="70"/>
      <c r="H48" s="70"/>
      <c r="I48" s="70"/>
      <c r="J48" s="70"/>
      <c r="K48" s="70"/>
      <c r="L48" s="70"/>
      <c r="M48" s="70"/>
      <c r="N48" s="70"/>
      <c r="O48" s="70"/>
    </row>
    <row r="49" spans="1:15" ht="20.25" x14ac:dyDescent="0.25">
      <c r="A49" s="88"/>
      <c r="B49" s="88"/>
      <c r="C49" s="90"/>
      <c r="D49" s="90"/>
      <c r="E49" s="70"/>
      <c r="F49" s="70"/>
      <c r="G49" s="70"/>
      <c r="H49" s="70"/>
      <c r="I49" s="70"/>
      <c r="J49" s="70"/>
      <c r="K49" s="70"/>
      <c r="L49" s="70"/>
      <c r="M49" s="70"/>
      <c r="N49" s="70"/>
      <c r="O49" s="70"/>
    </row>
    <row r="50" spans="1:15" ht="20.25" x14ac:dyDescent="0.25">
      <c r="A50" s="88"/>
      <c r="B50" s="88"/>
      <c r="C50" s="90"/>
      <c r="D50" s="90"/>
      <c r="E50" s="70"/>
      <c r="F50" s="70"/>
      <c r="G50" s="70"/>
      <c r="H50" s="70"/>
      <c r="I50" s="70"/>
      <c r="J50" s="70"/>
      <c r="K50" s="70"/>
      <c r="L50" s="70"/>
      <c r="M50" s="70"/>
      <c r="N50" s="70"/>
      <c r="O50" s="70"/>
    </row>
    <row r="51" spans="1:15" ht="20.25" x14ac:dyDescent="0.25">
      <c r="A51" s="88"/>
      <c r="B51" s="88"/>
      <c r="C51" s="90"/>
      <c r="D51" s="90"/>
      <c r="E51" s="70"/>
      <c r="F51" s="70"/>
      <c r="G51" s="70"/>
      <c r="H51" s="70"/>
      <c r="I51" s="70"/>
      <c r="J51" s="70"/>
      <c r="K51" s="70"/>
      <c r="L51" s="70"/>
      <c r="M51" s="70"/>
      <c r="N51" s="70"/>
      <c r="O51" s="70"/>
    </row>
    <row r="52" spans="1:15" ht="20.25" x14ac:dyDescent="0.25">
      <c r="A52" s="88"/>
      <c r="B52" s="15"/>
      <c r="C52" s="20"/>
      <c r="D52" s="20"/>
    </row>
    <row r="53" spans="1:15" ht="20.25" x14ac:dyDescent="0.25">
      <c r="A53" s="88"/>
      <c r="B53" s="15"/>
      <c r="C53" s="20"/>
      <c r="D53" s="20"/>
    </row>
    <row r="54" spans="1:15" ht="20.25" x14ac:dyDescent="0.25">
      <c r="A54" s="88"/>
      <c r="B54" s="15"/>
      <c r="C54" s="20"/>
      <c r="D54" s="20"/>
    </row>
    <row r="55" spans="1:15" ht="20.25" x14ac:dyDescent="0.25">
      <c r="A55" s="88"/>
      <c r="B55" s="15"/>
      <c r="C55" s="20"/>
      <c r="D55" s="20"/>
    </row>
    <row r="56" spans="1:15" ht="20.25" x14ac:dyDescent="0.25">
      <c r="A56" s="88"/>
      <c r="B56" s="15"/>
      <c r="C56" s="20"/>
      <c r="D56" s="20"/>
    </row>
    <row r="57" spans="1:15" ht="20.25" x14ac:dyDescent="0.25">
      <c r="A57" s="88"/>
      <c r="B57" s="15"/>
      <c r="C57" s="20"/>
      <c r="D57" s="20"/>
    </row>
    <row r="58" spans="1:15" ht="20.25" x14ac:dyDescent="0.25">
      <c r="A58" s="88"/>
      <c r="B58" s="15"/>
      <c r="C58" s="20"/>
      <c r="D58" s="20"/>
    </row>
    <row r="59" spans="1:15" ht="20.25" x14ac:dyDescent="0.25">
      <c r="A59" s="88"/>
      <c r="B59" s="15"/>
      <c r="C59" s="20"/>
      <c r="D59" s="20"/>
    </row>
    <row r="60" spans="1:15" ht="20.25" x14ac:dyDescent="0.25">
      <c r="A60" s="88"/>
      <c r="B60" s="15"/>
      <c r="C60" s="20"/>
      <c r="D60" s="20"/>
    </row>
    <row r="61" spans="1:15" ht="20.25" x14ac:dyDescent="0.25">
      <c r="A61" s="88"/>
      <c r="B61" s="15"/>
      <c r="C61" s="20"/>
      <c r="D61" s="20"/>
    </row>
    <row r="62" spans="1:15" ht="20.25" x14ac:dyDescent="0.25">
      <c r="A62" s="88"/>
      <c r="B62" s="15"/>
      <c r="C62" s="20"/>
      <c r="D62" s="20"/>
    </row>
    <row r="63" spans="1:15" ht="20.25" x14ac:dyDescent="0.25">
      <c r="A63" s="88"/>
      <c r="B63" s="15"/>
      <c r="C63" s="20"/>
      <c r="D63" s="20"/>
    </row>
    <row r="64" spans="1:15" ht="20.25" x14ac:dyDescent="0.25">
      <c r="A64" s="88"/>
      <c r="B64" s="15"/>
      <c r="C64" s="20"/>
      <c r="D64" s="20"/>
    </row>
    <row r="65" spans="1:4" ht="20.25" x14ac:dyDescent="0.25">
      <c r="A65" s="88"/>
      <c r="B65" s="15"/>
      <c r="C65" s="20"/>
      <c r="D65" s="20"/>
    </row>
    <row r="66" spans="1:4" ht="20.25" x14ac:dyDescent="0.25">
      <c r="A66" s="88"/>
      <c r="B66" s="15"/>
      <c r="C66" s="20"/>
      <c r="D66" s="20"/>
    </row>
    <row r="67" spans="1:4" ht="20.25" x14ac:dyDescent="0.25">
      <c r="A67" s="88"/>
      <c r="B67" s="15"/>
      <c r="C67" s="20"/>
      <c r="D67" s="20"/>
    </row>
    <row r="68" spans="1:4" ht="20.25" x14ac:dyDescent="0.25">
      <c r="A68" s="88"/>
      <c r="B68" s="15"/>
      <c r="C68" s="20"/>
      <c r="D68" s="20"/>
    </row>
    <row r="69" spans="1:4" ht="20.25" x14ac:dyDescent="0.25">
      <c r="A69" s="88"/>
      <c r="B69" s="15"/>
      <c r="C69" s="20"/>
      <c r="D69" s="20"/>
    </row>
    <row r="70" spans="1:4" ht="20.25" x14ac:dyDescent="0.25">
      <c r="A70" s="88"/>
      <c r="B70" s="15"/>
      <c r="C70" s="20"/>
      <c r="D70" s="20"/>
    </row>
    <row r="71" spans="1:4" ht="20.25" x14ac:dyDescent="0.25">
      <c r="A71" s="88"/>
      <c r="B71" s="15"/>
      <c r="C71" s="20"/>
      <c r="D71" s="20"/>
    </row>
    <row r="72" spans="1:4" ht="20.25" x14ac:dyDescent="0.25">
      <c r="A72" s="88"/>
      <c r="B72" s="15"/>
      <c r="C72" s="20"/>
      <c r="D72" s="20"/>
    </row>
    <row r="73" spans="1:4" ht="20.25" x14ac:dyDescent="0.25">
      <c r="A73" s="88"/>
      <c r="B73" s="15"/>
      <c r="C73" s="20"/>
      <c r="D73" s="20"/>
    </row>
    <row r="74" spans="1:4" ht="20.25" x14ac:dyDescent="0.25">
      <c r="A74" s="88"/>
      <c r="B74" s="15"/>
      <c r="C74" s="20"/>
      <c r="D74" s="20"/>
    </row>
    <row r="75" spans="1:4" ht="20.25" x14ac:dyDescent="0.25">
      <c r="A75" s="88"/>
      <c r="B75" s="15"/>
      <c r="C75" s="20"/>
      <c r="D75" s="20"/>
    </row>
    <row r="76" spans="1:4" ht="20.25" x14ac:dyDescent="0.25">
      <c r="A76" s="88"/>
      <c r="B76" s="15"/>
      <c r="C76" s="20"/>
      <c r="D76" s="20"/>
    </row>
    <row r="77" spans="1:4" ht="20.25" x14ac:dyDescent="0.25">
      <c r="A77" s="88"/>
      <c r="B77" s="15"/>
      <c r="C77" s="20"/>
      <c r="D77" s="20"/>
    </row>
    <row r="78" spans="1:4" ht="20.25" x14ac:dyDescent="0.25">
      <c r="A78" s="88"/>
      <c r="B78" s="15"/>
      <c r="C78" s="20"/>
      <c r="D78" s="20"/>
    </row>
    <row r="79" spans="1:4" ht="20.25" x14ac:dyDescent="0.25">
      <c r="A79" s="88"/>
      <c r="B79" s="15"/>
      <c r="C79" s="20"/>
      <c r="D79" s="20"/>
    </row>
    <row r="80" spans="1:4" ht="20.25" x14ac:dyDescent="0.25">
      <c r="A80" s="88"/>
      <c r="B80" s="15"/>
      <c r="C80" s="20"/>
      <c r="D80" s="20"/>
    </row>
    <row r="81" spans="1:4" ht="20.25" x14ac:dyDescent="0.25">
      <c r="A81" s="88"/>
      <c r="B81" s="15"/>
      <c r="C81" s="20"/>
      <c r="D81" s="20"/>
    </row>
    <row r="82" spans="1:4" ht="20.25" x14ac:dyDescent="0.25">
      <c r="A82" s="88"/>
      <c r="B82" s="15"/>
      <c r="C82" s="20"/>
      <c r="D82" s="20"/>
    </row>
    <row r="83" spans="1:4" ht="20.25" x14ac:dyDescent="0.25">
      <c r="A83" s="88"/>
      <c r="B83" s="15"/>
      <c r="C83" s="20"/>
      <c r="D83" s="20"/>
    </row>
    <row r="84" spans="1:4" ht="20.25" x14ac:dyDescent="0.25">
      <c r="A84" s="88"/>
      <c r="B84" s="15"/>
      <c r="C84" s="20"/>
      <c r="D84" s="20"/>
    </row>
    <row r="85" spans="1:4" ht="20.25" x14ac:dyDescent="0.25">
      <c r="A85" s="88"/>
      <c r="B85" s="15"/>
      <c r="C85" s="20"/>
      <c r="D85" s="20"/>
    </row>
    <row r="86" spans="1:4" ht="20.25" x14ac:dyDescent="0.25">
      <c r="A86" s="88"/>
      <c r="B86" s="15"/>
      <c r="C86" s="20"/>
      <c r="D86" s="20"/>
    </row>
    <row r="87" spans="1:4" ht="20.25" x14ac:dyDescent="0.25">
      <c r="A87" s="88"/>
      <c r="B87" s="15"/>
      <c r="C87" s="20"/>
      <c r="D87" s="20"/>
    </row>
    <row r="88" spans="1:4" ht="20.25" x14ac:dyDescent="0.25">
      <c r="A88" s="88"/>
      <c r="B88" s="15"/>
      <c r="C88" s="20"/>
      <c r="D88" s="20"/>
    </row>
    <row r="89" spans="1:4" ht="20.25" x14ac:dyDescent="0.25">
      <c r="A89" s="88"/>
      <c r="B89" s="15"/>
      <c r="C89" s="20"/>
      <c r="D89" s="20"/>
    </row>
    <row r="90" spans="1:4" ht="20.25" x14ac:dyDescent="0.25">
      <c r="A90" s="88"/>
      <c r="B90" s="15"/>
      <c r="C90" s="20"/>
      <c r="D90" s="20"/>
    </row>
    <row r="91" spans="1:4" ht="20.25" x14ac:dyDescent="0.25">
      <c r="A91" s="88"/>
      <c r="B91" s="15"/>
      <c r="C91" s="20"/>
      <c r="D91" s="20"/>
    </row>
    <row r="92" spans="1:4" ht="20.25" x14ac:dyDescent="0.25">
      <c r="A92" s="88"/>
      <c r="B92" s="15"/>
      <c r="C92" s="20"/>
      <c r="D92" s="20"/>
    </row>
    <row r="93" spans="1:4" ht="20.25" x14ac:dyDescent="0.25">
      <c r="A93" s="88"/>
      <c r="B93" s="15"/>
      <c r="C93" s="20"/>
      <c r="D93" s="20"/>
    </row>
    <row r="94" spans="1:4" ht="20.25" x14ac:dyDescent="0.25">
      <c r="A94" s="88"/>
      <c r="B94" s="15"/>
      <c r="C94" s="20"/>
      <c r="D94" s="20"/>
    </row>
    <row r="95" spans="1:4" ht="20.25" x14ac:dyDescent="0.25">
      <c r="A95" s="88"/>
      <c r="B95" s="15"/>
      <c r="C95" s="20"/>
      <c r="D95" s="20"/>
    </row>
    <row r="96" spans="1:4" ht="20.25" x14ac:dyDescent="0.25">
      <c r="A96" s="88"/>
      <c r="B96" s="15"/>
      <c r="C96" s="20"/>
      <c r="D96" s="20"/>
    </row>
    <row r="97" spans="1:4" ht="20.25" x14ac:dyDescent="0.25">
      <c r="A97" s="88"/>
      <c r="B97" s="15"/>
      <c r="C97" s="20"/>
      <c r="D97" s="20"/>
    </row>
    <row r="98" spans="1:4" ht="20.25" x14ac:dyDescent="0.25">
      <c r="A98" s="88"/>
      <c r="B98" s="15"/>
      <c r="C98" s="20"/>
      <c r="D98" s="20"/>
    </row>
    <row r="99" spans="1:4" ht="20.25" x14ac:dyDescent="0.25">
      <c r="A99" s="88"/>
      <c r="B99" s="15"/>
      <c r="C99" s="20"/>
      <c r="D99" s="20"/>
    </row>
    <row r="100" spans="1:4" ht="20.25" x14ac:dyDescent="0.25">
      <c r="A100" s="88"/>
      <c r="B100" s="15"/>
      <c r="C100" s="20"/>
      <c r="D100" s="20"/>
    </row>
    <row r="101" spans="1:4" ht="20.25" x14ac:dyDescent="0.25">
      <c r="A101" s="88"/>
      <c r="B101" s="15"/>
      <c r="C101" s="20"/>
      <c r="D101" s="20"/>
    </row>
    <row r="102" spans="1:4" ht="20.25" x14ac:dyDescent="0.25">
      <c r="A102" s="88"/>
      <c r="B102" s="15"/>
      <c r="C102" s="20"/>
      <c r="D102" s="20"/>
    </row>
    <row r="103" spans="1:4" ht="20.25" x14ac:dyDescent="0.25">
      <c r="A103" s="88"/>
      <c r="B103" s="15"/>
      <c r="C103" s="20"/>
      <c r="D103" s="20"/>
    </row>
    <row r="104" spans="1:4" ht="20.25" x14ac:dyDescent="0.25">
      <c r="A104" s="88"/>
      <c r="B104" s="15"/>
      <c r="C104" s="20"/>
      <c r="D104" s="20"/>
    </row>
    <row r="105" spans="1:4" ht="20.25" x14ac:dyDescent="0.25">
      <c r="A105" s="88"/>
      <c r="B105" s="15"/>
      <c r="C105" s="20"/>
      <c r="D105" s="20"/>
    </row>
    <row r="106" spans="1:4" ht="20.25" x14ac:dyDescent="0.25">
      <c r="A106" s="88"/>
      <c r="B106" s="15"/>
      <c r="C106" s="20"/>
      <c r="D106" s="20"/>
    </row>
    <row r="107" spans="1:4" ht="20.25" x14ac:dyDescent="0.25">
      <c r="A107" s="88"/>
      <c r="B107" s="15"/>
      <c r="C107" s="20"/>
      <c r="D107" s="20"/>
    </row>
    <row r="108" spans="1:4" ht="20.25" x14ac:dyDescent="0.25">
      <c r="A108" s="88"/>
      <c r="B108" s="15"/>
      <c r="C108" s="20"/>
      <c r="D108" s="20"/>
    </row>
    <row r="109" spans="1:4" ht="20.25" x14ac:dyDescent="0.25">
      <c r="A109" s="88"/>
      <c r="B109" s="15"/>
      <c r="C109" s="20"/>
      <c r="D109" s="20"/>
    </row>
    <row r="110" spans="1:4" ht="20.25" x14ac:dyDescent="0.25">
      <c r="A110" s="88"/>
      <c r="B110" s="15"/>
      <c r="C110" s="20"/>
      <c r="D110" s="20"/>
    </row>
    <row r="111" spans="1:4" ht="20.25" x14ac:dyDescent="0.25">
      <c r="A111" s="88"/>
      <c r="B111" s="15"/>
      <c r="C111" s="20"/>
      <c r="D111" s="20"/>
    </row>
    <row r="112" spans="1:4" ht="20.25" x14ac:dyDescent="0.25">
      <c r="A112" s="88"/>
      <c r="B112" s="15"/>
      <c r="C112" s="20"/>
      <c r="D112" s="20"/>
    </row>
    <row r="113" spans="1:4" ht="20.25" x14ac:dyDescent="0.25">
      <c r="A113" s="88"/>
      <c r="B113" s="15"/>
      <c r="C113" s="20"/>
      <c r="D113" s="20"/>
    </row>
    <row r="114" spans="1:4" ht="20.25" x14ac:dyDescent="0.25">
      <c r="A114" s="88"/>
      <c r="B114" s="15"/>
      <c r="C114" s="20"/>
      <c r="D114" s="20"/>
    </row>
    <row r="115" spans="1:4" ht="20.25" x14ac:dyDescent="0.25">
      <c r="A115" s="88"/>
      <c r="B115" s="15"/>
      <c r="C115" s="20"/>
      <c r="D115" s="20"/>
    </row>
    <row r="116" spans="1:4" ht="20.25" x14ac:dyDescent="0.25">
      <c r="A116" s="88"/>
      <c r="B116" s="15"/>
      <c r="C116" s="20"/>
      <c r="D116" s="20"/>
    </row>
    <row r="117" spans="1:4" ht="20.25" x14ac:dyDescent="0.25">
      <c r="A117" s="88"/>
      <c r="B117" s="15"/>
      <c r="C117" s="20"/>
      <c r="D117" s="20"/>
    </row>
    <row r="118" spans="1:4" ht="20.25" x14ac:dyDescent="0.25">
      <c r="A118" s="88"/>
      <c r="B118" s="15"/>
      <c r="C118" s="20"/>
      <c r="D118" s="20"/>
    </row>
    <row r="119" spans="1:4" ht="20.25" x14ac:dyDescent="0.25">
      <c r="A119" s="88"/>
      <c r="B119" s="15"/>
      <c r="C119" s="20"/>
      <c r="D119" s="20"/>
    </row>
    <row r="120" spans="1:4" ht="20.25" x14ac:dyDescent="0.25">
      <c r="A120" s="88"/>
      <c r="B120" s="15"/>
      <c r="C120" s="20"/>
      <c r="D120" s="20"/>
    </row>
    <row r="121" spans="1:4" ht="20.25" x14ac:dyDescent="0.25">
      <c r="A121" s="88"/>
      <c r="B121" s="15"/>
      <c r="C121" s="20"/>
      <c r="D121" s="20"/>
    </row>
    <row r="122" spans="1:4" ht="20.25" x14ac:dyDescent="0.25">
      <c r="A122" s="88"/>
      <c r="B122" s="15"/>
      <c r="C122" s="20"/>
      <c r="D122" s="20"/>
    </row>
    <row r="123" spans="1:4" ht="20.25" x14ac:dyDescent="0.25">
      <c r="A123" s="88"/>
      <c r="B123" s="15"/>
      <c r="C123" s="20"/>
      <c r="D123" s="20"/>
    </row>
    <row r="124" spans="1:4" ht="20.25" x14ac:dyDescent="0.25">
      <c r="A124" s="88"/>
      <c r="B124" s="15"/>
      <c r="C124" s="20"/>
      <c r="D124" s="20"/>
    </row>
    <row r="125" spans="1:4" ht="20.25" x14ac:dyDescent="0.25">
      <c r="A125" s="88"/>
      <c r="B125" s="15"/>
      <c r="C125" s="20"/>
      <c r="D125" s="20"/>
    </row>
    <row r="126" spans="1:4" ht="20.25" x14ac:dyDescent="0.25">
      <c r="A126" s="88"/>
      <c r="B126" s="15"/>
      <c r="C126" s="20"/>
      <c r="D126" s="20"/>
    </row>
    <row r="127" spans="1:4" ht="20.25" x14ac:dyDescent="0.25">
      <c r="A127" s="88"/>
      <c r="B127" s="15"/>
      <c r="C127" s="20"/>
      <c r="D127" s="20"/>
    </row>
    <row r="128" spans="1:4" ht="20.25" x14ac:dyDescent="0.25">
      <c r="A128" s="88"/>
      <c r="B128" s="15"/>
      <c r="C128" s="20"/>
      <c r="D128" s="20"/>
    </row>
    <row r="129" spans="1:4" ht="20.25" x14ac:dyDescent="0.25">
      <c r="A129" s="88"/>
      <c r="B129" s="15"/>
      <c r="C129" s="20"/>
      <c r="D129" s="20"/>
    </row>
    <row r="130" spans="1:4" ht="20.25" x14ac:dyDescent="0.25">
      <c r="A130" s="88"/>
      <c r="B130" s="15"/>
      <c r="C130" s="20"/>
      <c r="D130" s="20"/>
    </row>
    <row r="131" spans="1:4" ht="20.25" x14ac:dyDescent="0.25">
      <c r="A131" s="88"/>
      <c r="B131" s="15"/>
      <c r="C131" s="20"/>
      <c r="D131" s="20"/>
    </row>
    <row r="132" spans="1:4" ht="20.25" x14ac:dyDescent="0.25">
      <c r="A132" s="88"/>
      <c r="B132" s="15"/>
      <c r="C132" s="20"/>
      <c r="D132" s="20"/>
    </row>
    <row r="133" spans="1:4" ht="20.25" x14ac:dyDescent="0.25">
      <c r="A133" s="88"/>
      <c r="B133" s="15"/>
      <c r="C133" s="20"/>
      <c r="D133" s="20"/>
    </row>
    <row r="134" spans="1:4" ht="20.25" x14ac:dyDescent="0.25">
      <c r="A134" s="88"/>
      <c r="B134" s="15"/>
      <c r="C134" s="20"/>
      <c r="D134" s="20"/>
    </row>
    <row r="135" spans="1:4" ht="20.25" x14ac:dyDescent="0.25">
      <c r="A135" s="88"/>
      <c r="B135" s="15"/>
      <c r="C135" s="20"/>
      <c r="D135" s="20"/>
    </row>
    <row r="136" spans="1:4" ht="20.25" x14ac:dyDescent="0.25">
      <c r="A136" s="88"/>
      <c r="B136" s="15"/>
      <c r="C136" s="20"/>
      <c r="D136" s="20"/>
    </row>
    <row r="137" spans="1:4" ht="20.25" x14ac:dyDescent="0.25">
      <c r="A137" s="88"/>
      <c r="B137" s="15"/>
      <c r="C137" s="20"/>
      <c r="D137" s="20"/>
    </row>
    <row r="138" spans="1:4" ht="20.25" x14ac:dyDescent="0.25">
      <c r="A138" s="88"/>
      <c r="B138" s="15"/>
      <c r="C138" s="20"/>
      <c r="D138" s="20"/>
    </row>
    <row r="139" spans="1:4" ht="20.25" x14ac:dyDescent="0.25">
      <c r="A139" s="88"/>
      <c r="B139" s="15"/>
      <c r="C139" s="20"/>
      <c r="D139" s="20"/>
    </row>
    <row r="140" spans="1:4" ht="20.25" x14ac:dyDescent="0.25">
      <c r="A140" s="88"/>
      <c r="B140" s="15"/>
      <c r="C140" s="20"/>
      <c r="D140" s="20"/>
    </row>
    <row r="141" spans="1:4" ht="20.25" x14ac:dyDescent="0.25">
      <c r="A141" s="88"/>
      <c r="B141" s="15"/>
      <c r="C141" s="20"/>
      <c r="D141" s="20"/>
    </row>
    <row r="142" spans="1:4" ht="20.25" x14ac:dyDescent="0.25">
      <c r="A142" s="88"/>
      <c r="B142" s="15"/>
      <c r="C142" s="20"/>
      <c r="D142" s="20"/>
    </row>
    <row r="143" spans="1:4" ht="20.25" x14ac:dyDescent="0.25">
      <c r="A143" s="88"/>
      <c r="B143" s="15"/>
      <c r="C143" s="20"/>
      <c r="D143" s="20"/>
    </row>
    <row r="144" spans="1:4" ht="20.25" x14ac:dyDescent="0.25">
      <c r="A144" s="88"/>
      <c r="B144" s="15"/>
      <c r="C144" s="20"/>
      <c r="D144" s="20"/>
    </row>
    <row r="145" spans="1:4" ht="20.25" x14ac:dyDescent="0.25">
      <c r="A145" s="88"/>
      <c r="B145" s="15"/>
      <c r="C145" s="20"/>
      <c r="D145" s="20"/>
    </row>
    <row r="146" spans="1:4" ht="20.25" x14ac:dyDescent="0.25">
      <c r="A146" s="88"/>
      <c r="B146" s="15"/>
      <c r="C146" s="20"/>
      <c r="D146" s="20"/>
    </row>
    <row r="147" spans="1:4" ht="20.25" x14ac:dyDescent="0.25">
      <c r="A147" s="88"/>
      <c r="B147" s="15"/>
      <c r="C147" s="20"/>
      <c r="D147" s="20"/>
    </row>
    <row r="148" spans="1:4" ht="20.25" x14ac:dyDescent="0.25">
      <c r="A148" s="88"/>
      <c r="B148" s="15"/>
      <c r="C148" s="20"/>
      <c r="D148" s="20"/>
    </row>
    <row r="149" spans="1:4" ht="20.25" x14ac:dyDescent="0.25">
      <c r="A149" s="88"/>
      <c r="B149" s="15"/>
      <c r="C149" s="20"/>
      <c r="D149" s="20"/>
    </row>
    <row r="150" spans="1:4" ht="20.25" x14ac:dyDescent="0.25">
      <c r="A150" s="88"/>
      <c r="B150" s="15"/>
      <c r="C150" s="20"/>
      <c r="D150" s="20"/>
    </row>
    <row r="151" spans="1:4" ht="20.25" x14ac:dyDescent="0.25">
      <c r="A151" s="88"/>
      <c r="B151" s="15"/>
      <c r="C151" s="20"/>
      <c r="D151" s="20"/>
    </row>
    <row r="152" spans="1:4" ht="20.25" x14ac:dyDescent="0.25">
      <c r="A152" s="88"/>
      <c r="B152" s="15"/>
      <c r="C152" s="20"/>
      <c r="D152" s="20"/>
    </row>
    <row r="153" spans="1:4" ht="20.25" x14ac:dyDescent="0.25">
      <c r="A153" s="88"/>
      <c r="B153" s="15"/>
      <c r="C153" s="20"/>
      <c r="D153" s="20"/>
    </row>
    <row r="154" spans="1:4" ht="20.25" x14ac:dyDescent="0.25">
      <c r="A154" s="88"/>
      <c r="B154" s="15"/>
      <c r="C154" s="20"/>
      <c r="D154" s="20"/>
    </row>
    <row r="155" spans="1:4" ht="20.25" x14ac:dyDescent="0.25">
      <c r="A155" s="88"/>
      <c r="B155" s="15"/>
      <c r="C155" s="20"/>
      <c r="D155" s="20"/>
    </row>
    <row r="156" spans="1:4" ht="20.25" x14ac:dyDescent="0.25">
      <c r="A156" s="88"/>
      <c r="B156" s="15"/>
      <c r="C156" s="20"/>
      <c r="D156" s="20"/>
    </row>
    <row r="157" spans="1:4" ht="20.25" x14ac:dyDescent="0.25">
      <c r="A157" s="88"/>
      <c r="B157" s="15"/>
      <c r="C157" s="20"/>
      <c r="D157" s="20"/>
    </row>
    <row r="158" spans="1:4" ht="20.25" x14ac:dyDescent="0.25">
      <c r="A158" s="88"/>
      <c r="B158" s="15"/>
      <c r="C158" s="20"/>
      <c r="D158" s="20"/>
    </row>
    <row r="159" spans="1:4" ht="20.25" x14ac:dyDescent="0.25">
      <c r="A159" s="88"/>
      <c r="B159" s="15"/>
      <c r="C159" s="20"/>
      <c r="D159" s="20"/>
    </row>
    <row r="160" spans="1:4" ht="20.25" x14ac:dyDescent="0.25">
      <c r="A160" s="88"/>
      <c r="B160" s="15"/>
      <c r="C160" s="20"/>
      <c r="D160" s="20"/>
    </row>
    <row r="161" spans="1:4" ht="20.25" x14ac:dyDescent="0.25">
      <c r="A161" s="88"/>
      <c r="B161" s="15"/>
      <c r="C161" s="20"/>
      <c r="D161" s="20"/>
    </row>
    <row r="162" spans="1:4" ht="20.25" x14ac:dyDescent="0.25">
      <c r="A162" s="88"/>
      <c r="B162" s="15"/>
      <c r="C162" s="20"/>
      <c r="D162" s="20"/>
    </row>
    <row r="163" spans="1:4" ht="20.25" x14ac:dyDescent="0.25">
      <c r="A163" s="88"/>
      <c r="B163" s="15"/>
      <c r="C163" s="20"/>
      <c r="D163" s="20"/>
    </row>
    <row r="164" spans="1:4" ht="20.25" x14ac:dyDescent="0.25">
      <c r="A164" s="88"/>
      <c r="B164" s="15"/>
      <c r="C164" s="20"/>
      <c r="D164" s="20"/>
    </row>
    <row r="165" spans="1:4" ht="20.25" x14ac:dyDescent="0.25">
      <c r="A165" s="88"/>
      <c r="B165" s="15"/>
      <c r="C165" s="20"/>
      <c r="D165" s="20"/>
    </row>
    <row r="166" spans="1:4" ht="20.25" x14ac:dyDescent="0.25">
      <c r="A166" s="88"/>
      <c r="B166" s="15"/>
      <c r="C166" s="20"/>
      <c r="D166" s="20"/>
    </row>
    <row r="167" spans="1:4" ht="20.25" x14ac:dyDescent="0.25">
      <c r="A167" s="88"/>
      <c r="B167" s="15"/>
      <c r="C167" s="20"/>
      <c r="D167" s="20"/>
    </row>
    <row r="168" spans="1:4" ht="20.25" x14ac:dyDescent="0.25">
      <c r="A168" s="88"/>
      <c r="B168" s="15"/>
      <c r="C168" s="20"/>
      <c r="D168" s="20"/>
    </row>
    <row r="169" spans="1:4" ht="20.25" x14ac:dyDescent="0.25">
      <c r="A169" s="88"/>
      <c r="B169" s="15"/>
      <c r="C169" s="20"/>
      <c r="D169" s="20"/>
    </row>
    <row r="170" spans="1:4" ht="20.25" x14ac:dyDescent="0.25">
      <c r="A170" s="88"/>
      <c r="B170" s="15"/>
      <c r="C170" s="20"/>
      <c r="D170" s="20"/>
    </row>
    <row r="171" spans="1:4" ht="20.25" x14ac:dyDescent="0.25">
      <c r="A171" s="88"/>
      <c r="B171" s="15"/>
      <c r="C171" s="20"/>
      <c r="D171" s="20"/>
    </row>
    <row r="172" spans="1:4" ht="20.25" x14ac:dyDescent="0.25">
      <c r="A172" s="88"/>
      <c r="B172" s="15"/>
      <c r="C172" s="20"/>
      <c r="D172" s="20"/>
    </row>
    <row r="173" spans="1:4" ht="20.25" x14ac:dyDescent="0.25">
      <c r="A173" s="88"/>
      <c r="B173" s="15"/>
      <c r="C173" s="20"/>
      <c r="D173" s="20"/>
    </row>
    <row r="174" spans="1:4" ht="20.25" x14ac:dyDescent="0.25">
      <c r="A174" s="88"/>
      <c r="B174" s="15"/>
      <c r="C174" s="20"/>
      <c r="D174" s="20"/>
    </row>
    <row r="175" spans="1:4" ht="20.25" x14ac:dyDescent="0.25">
      <c r="A175" s="88"/>
      <c r="B175" s="15"/>
      <c r="C175" s="20"/>
      <c r="D175" s="20"/>
    </row>
    <row r="176" spans="1:4" ht="20.25" x14ac:dyDescent="0.25">
      <c r="A176" s="88"/>
      <c r="B176" s="15"/>
      <c r="C176" s="20"/>
      <c r="D176" s="20"/>
    </row>
    <row r="177" spans="1:4" ht="20.25" x14ac:dyDescent="0.25">
      <c r="A177" s="88"/>
      <c r="B177" s="15"/>
      <c r="C177" s="20"/>
      <c r="D177" s="20"/>
    </row>
    <row r="178" spans="1:4" ht="20.25" x14ac:dyDescent="0.25">
      <c r="A178" s="88"/>
      <c r="B178" s="15"/>
      <c r="C178" s="20"/>
      <c r="D178" s="20"/>
    </row>
    <row r="179" spans="1:4" ht="20.25" x14ac:dyDescent="0.25">
      <c r="A179" s="88"/>
      <c r="B179" s="15"/>
      <c r="C179" s="20"/>
      <c r="D179" s="20"/>
    </row>
    <row r="180" spans="1:4" ht="20.25" x14ac:dyDescent="0.25">
      <c r="A180" s="88"/>
      <c r="B180" s="15"/>
      <c r="C180" s="20"/>
      <c r="D180" s="20"/>
    </row>
    <row r="181" spans="1:4" ht="20.25" x14ac:dyDescent="0.25">
      <c r="A181" s="88"/>
      <c r="B181" s="15"/>
      <c r="C181" s="20"/>
      <c r="D181" s="20"/>
    </row>
    <row r="182" spans="1:4" ht="20.25" x14ac:dyDescent="0.25">
      <c r="A182" s="88"/>
      <c r="B182" s="15"/>
      <c r="C182" s="20"/>
      <c r="D182" s="20"/>
    </row>
    <row r="183" spans="1:4" ht="20.25" x14ac:dyDescent="0.25">
      <c r="A183" s="88"/>
      <c r="B183" s="15"/>
      <c r="C183" s="20"/>
      <c r="D183" s="20"/>
    </row>
    <row r="184" spans="1:4" ht="20.25" x14ac:dyDescent="0.25">
      <c r="A184" s="88"/>
      <c r="B184" s="15"/>
      <c r="C184" s="20"/>
      <c r="D184" s="20"/>
    </row>
    <row r="185" spans="1:4" ht="20.25" x14ac:dyDescent="0.25">
      <c r="A185" s="88"/>
      <c r="B185" s="15"/>
      <c r="C185" s="20"/>
      <c r="D185" s="20"/>
    </row>
    <row r="186" spans="1:4" ht="20.25" x14ac:dyDescent="0.25">
      <c r="A186" s="88"/>
      <c r="B186" s="15"/>
      <c r="C186" s="20"/>
      <c r="D186" s="20"/>
    </row>
    <row r="187" spans="1:4" ht="20.25" x14ac:dyDescent="0.25">
      <c r="A187" s="88"/>
      <c r="B187" s="15"/>
      <c r="C187" s="20"/>
      <c r="D187" s="20"/>
    </row>
    <row r="188" spans="1:4" ht="20.25" x14ac:dyDescent="0.25">
      <c r="A188" s="88"/>
      <c r="B188" s="15"/>
      <c r="C188" s="20"/>
      <c r="D188" s="20"/>
    </row>
    <row r="189" spans="1:4" ht="20.25" x14ac:dyDescent="0.25">
      <c r="A189" s="88"/>
      <c r="B189" s="15"/>
      <c r="C189" s="20"/>
      <c r="D189" s="20"/>
    </row>
    <row r="190" spans="1:4" ht="20.25" x14ac:dyDescent="0.25">
      <c r="A190" s="88"/>
      <c r="B190" s="15"/>
      <c r="C190" s="20"/>
      <c r="D190" s="20"/>
    </row>
    <row r="191" spans="1:4" ht="20.25" x14ac:dyDescent="0.25">
      <c r="A191" s="88"/>
      <c r="B191" s="15"/>
      <c r="C191" s="20"/>
      <c r="D191" s="20"/>
    </row>
    <row r="192" spans="1:4" ht="20.25" x14ac:dyDescent="0.25">
      <c r="A192" s="88"/>
      <c r="B192" s="15"/>
      <c r="C192" s="20"/>
      <c r="D192" s="20"/>
    </row>
    <row r="193" spans="1:4" ht="20.25" x14ac:dyDescent="0.25">
      <c r="A193" s="88"/>
      <c r="B193" s="15"/>
      <c r="C193" s="20"/>
      <c r="D193" s="20"/>
    </row>
    <row r="194" spans="1:4" ht="20.25" x14ac:dyDescent="0.25">
      <c r="A194" s="88"/>
      <c r="B194" s="15"/>
      <c r="C194" s="20"/>
      <c r="D194" s="20"/>
    </row>
    <row r="195" spans="1:4" ht="20.25" x14ac:dyDescent="0.25">
      <c r="A195" s="88"/>
      <c r="B195" s="15"/>
      <c r="C195" s="20"/>
      <c r="D195" s="20"/>
    </row>
    <row r="196" spans="1:4" ht="20.25" x14ac:dyDescent="0.25">
      <c r="A196" s="88"/>
      <c r="B196" s="15"/>
      <c r="C196" s="20"/>
      <c r="D196" s="20"/>
    </row>
    <row r="197" spans="1:4" ht="20.25" x14ac:dyDescent="0.25">
      <c r="A197" s="88"/>
      <c r="B197" s="15"/>
      <c r="C197" s="20"/>
      <c r="D197" s="20"/>
    </row>
    <row r="198" spans="1:4" ht="20.25" x14ac:dyDescent="0.25">
      <c r="A198" s="88"/>
      <c r="B198" s="15"/>
      <c r="C198" s="20"/>
      <c r="D198" s="20"/>
    </row>
    <row r="199" spans="1:4" ht="20.25" x14ac:dyDescent="0.25">
      <c r="A199" s="88"/>
      <c r="B199" s="15"/>
      <c r="C199" s="20"/>
      <c r="D199" s="20"/>
    </row>
    <row r="200" spans="1:4" ht="20.25" x14ac:dyDescent="0.25">
      <c r="A200" s="88"/>
      <c r="B200" s="15"/>
      <c r="C200" s="20"/>
      <c r="D200" s="20"/>
    </row>
    <row r="201" spans="1:4" ht="20.25" x14ac:dyDescent="0.25">
      <c r="A201" s="88"/>
      <c r="B201" s="15"/>
      <c r="C201" s="20"/>
      <c r="D201" s="20"/>
    </row>
    <row r="202" spans="1:4" ht="20.25" x14ac:dyDescent="0.25">
      <c r="A202" s="88"/>
      <c r="B202" s="15"/>
      <c r="C202" s="20"/>
      <c r="D202" s="20"/>
    </row>
    <row r="203" spans="1:4" ht="20.25" x14ac:dyDescent="0.25">
      <c r="A203" s="88"/>
      <c r="B203" s="15"/>
      <c r="C203" s="20"/>
      <c r="D203" s="20"/>
    </row>
    <row r="204" spans="1:4" ht="20.25" x14ac:dyDescent="0.25">
      <c r="A204" s="88"/>
      <c r="B204" s="15"/>
      <c r="C204" s="20"/>
      <c r="D204" s="20"/>
    </row>
    <row r="205" spans="1:4" ht="20.25" x14ac:dyDescent="0.25">
      <c r="A205" s="88"/>
      <c r="B205" s="15"/>
      <c r="C205" s="20"/>
      <c r="D205" s="20"/>
    </row>
    <row r="206" spans="1:4" ht="20.25" x14ac:dyDescent="0.25">
      <c r="A206" s="88"/>
      <c r="B206" s="15"/>
      <c r="C206" s="20"/>
      <c r="D206" s="20"/>
    </row>
    <row r="207" spans="1:4" ht="20.25" x14ac:dyDescent="0.25">
      <c r="A207" s="88"/>
      <c r="B207" s="15"/>
      <c r="C207" s="20"/>
      <c r="D207" s="20"/>
    </row>
    <row r="208" spans="1:4" x14ac:dyDescent="0.25">
      <c r="A208" s="70"/>
      <c r="B208" s="15"/>
      <c r="C208" s="15"/>
      <c r="D208" s="15"/>
    </row>
    <row r="209" spans="1:8" ht="20.25" x14ac:dyDescent="0.25">
      <c r="A209" s="70"/>
      <c r="B209" s="16" t="s">
        <v>84</v>
      </c>
      <c r="C209" s="16" t="s">
        <v>138</v>
      </c>
      <c r="D209" s="19" t="s">
        <v>84</v>
      </c>
      <c r="E209" s="19" t="s">
        <v>138</v>
      </c>
    </row>
    <row r="210" spans="1:8" ht="21" x14ac:dyDescent="0.35">
      <c r="A210" s="70"/>
      <c r="B210" s="17" t="s">
        <v>86</v>
      </c>
      <c r="C210" s="17" t="s">
        <v>54</v>
      </c>
      <c r="D210" t="s">
        <v>86</v>
      </c>
      <c r="F210" t="str">
        <f>IF(NOT(ISBLANK(D210)),D210,IF(NOT(ISBLANK(E210)),"     "&amp;E210,FALSE))</f>
        <v>Afectación Económica o presupuestal</v>
      </c>
      <c r="G210" t="s">
        <v>86</v>
      </c>
      <c r="H210" t="str">
        <f ca="1">IF(NOT(ISERROR(MATCH(G210,_xlfn.ANCHORARRAY(B221),0))),F223&amp;"Por favor no seleccionar los criterios de impacto",G210)</f>
        <v>Afectación Económica o presupuestal</v>
      </c>
    </row>
    <row r="211" spans="1:8" ht="21" x14ac:dyDescent="0.35">
      <c r="A211" s="70"/>
      <c r="B211" s="17" t="s">
        <v>86</v>
      </c>
      <c r="C211" s="17" t="s">
        <v>89</v>
      </c>
      <c r="E211" t="s">
        <v>54</v>
      </c>
      <c r="F211" t="str">
        <f t="shared" ref="F211:F221" si="0">IF(NOT(ISBLANK(D211)),D211,IF(NOT(ISBLANK(E211)),"     "&amp;E211,FALSE))</f>
        <v xml:space="preserve">     Afectación menor a 10 SMLMV .</v>
      </c>
    </row>
    <row r="212" spans="1:8" ht="21" x14ac:dyDescent="0.35">
      <c r="A212" s="70"/>
      <c r="B212" s="17" t="s">
        <v>86</v>
      </c>
      <c r="C212" s="17" t="s">
        <v>90</v>
      </c>
      <c r="E212" t="s">
        <v>89</v>
      </c>
      <c r="F212" t="str">
        <f t="shared" si="0"/>
        <v xml:space="preserve">     Entre 10 y 50 SMLMV </v>
      </c>
    </row>
    <row r="213" spans="1:8" ht="21" x14ac:dyDescent="0.35">
      <c r="A213" s="70"/>
      <c r="B213" s="17" t="s">
        <v>86</v>
      </c>
      <c r="C213" s="17" t="s">
        <v>91</v>
      </c>
      <c r="E213" t="s">
        <v>90</v>
      </c>
      <c r="F213" t="str">
        <f t="shared" si="0"/>
        <v xml:space="preserve">     Entre 50 y 100 SMLMV </v>
      </c>
    </row>
    <row r="214" spans="1:8" ht="21" x14ac:dyDescent="0.35">
      <c r="A214" s="70"/>
      <c r="B214" s="17" t="s">
        <v>86</v>
      </c>
      <c r="C214" s="17" t="s">
        <v>92</v>
      </c>
      <c r="E214" t="s">
        <v>91</v>
      </c>
      <c r="F214" t="str">
        <f t="shared" si="0"/>
        <v xml:space="preserve">     Entre 100 y 500 SMLMV </v>
      </c>
    </row>
    <row r="215" spans="1:8" ht="21" x14ac:dyDescent="0.35">
      <c r="A215" s="70"/>
      <c r="B215" s="17" t="s">
        <v>53</v>
      </c>
      <c r="C215" s="17" t="s">
        <v>93</v>
      </c>
      <c r="E215" t="s">
        <v>92</v>
      </c>
      <c r="F215" t="str">
        <f t="shared" si="0"/>
        <v xml:space="preserve">     Mayor a 500 SMLMV </v>
      </c>
    </row>
    <row r="216" spans="1:8" ht="21" x14ac:dyDescent="0.35">
      <c r="A216" s="70"/>
      <c r="B216" s="17" t="s">
        <v>53</v>
      </c>
      <c r="C216" s="17" t="s">
        <v>94</v>
      </c>
      <c r="D216" t="s">
        <v>53</v>
      </c>
      <c r="F216" t="str">
        <f t="shared" si="0"/>
        <v>Pérdida Reputacional</v>
      </c>
    </row>
    <row r="217" spans="1:8" ht="21" x14ac:dyDescent="0.35">
      <c r="A217" s="70"/>
      <c r="B217" s="17" t="s">
        <v>53</v>
      </c>
      <c r="C217" s="17" t="s">
        <v>96</v>
      </c>
      <c r="E217" t="s">
        <v>93</v>
      </c>
      <c r="F217" t="str">
        <f t="shared" si="0"/>
        <v xml:space="preserve">     El riesgo afecta la imagen de alguna área de la organización</v>
      </c>
    </row>
    <row r="218" spans="1:8" ht="21" x14ac:dyDescent="0.35">
      <c r="A218" s="70"/>
      <c r="B218" s="17" t="s">
        <v>53</v>
      </c>
      <c r="C218" s="17" t="s">
        <v>95</v>
      </c>
      <c r="E218" t="s">
        <v>94</v>
      </c>
      <c r="F218" t="str">
        <f t="shared" si="0"/>
        <v xml:space="preserve">     El riesgo afecta la imagen de la entidad internamente, de conocimiento general, nivel interno, de junta dircetiva y accionistas y/o de provedores</v>
      </c>
    </row>
    <row r="219" spans="1:8" ht="21" x14ac:dyDescent="0.35">
      <c r="A219" s="70"/>
      <c r="B219" s="17" t="s">
        <v>53</v>
      </c>
      <c r="C219" s="17" t="s">
        <v>114</v>
      </c>
      <c r="E219" t="s">
        <v>96</v>
      </c>
      <c r="F219" t="str">
        <f t="shared" si="0"/>
        <v xml:space="preserve">     El riesgo afecta la imagen de la entidad con algunos usuarios de relevancia frente al logro de los objetivos</v>
      </c>
    </row>
    <row r="220" spans="1:8" x14ac:dyDescent="0.25">
      <c r="A220" s="70"/>
      <c r="B220" s="18"/>
      <c r="C220" s="18"/>
      <c r="E220" t="s">
        <v>95</v>
      </c>
      <c r="F220" t="str">
        <f t="shared" si="0"/>
        <v xml:space="preserve">     El riesgo afecta la imagen de de la entidad con efecto publicitario sostenido a nivel de sector administrativo, nivel departamental o municipal</v>
      </c>
    </row>
    <row r="221" spans="1:8" x14ac:dyDescent="0.25">
      <c r="A221" s="70"/>
      <c r="B221" s="18" t="e" cm="1">
        <f t="array" aca="1" ref="B221:B223" ca="1">_xlfn.UNIQUE(Tabla1[[#All],[Criterios]])</f>
        <v>#NAME?</v>
      </c>
      <c r="C221" s="18"/>
      <c r="E221" t="s">
        <v>114</v>
      </c>
      <c r="F221" t="str">
        <f t="shared" si="0"/>
        <v xml:space="preserve">     El riesgo afecta la imagen de la entidad a nivel nacional, con efecto publicitarios sostenible a nivel país</v>
      </c>
    </row>
    <row r="222" spans="1:8" x14ac:dyDescent="0.25">
      <c r="A222" s="70"/>
      <c r="B222" s="18" t="e">
        <f ca="1"/>
        <v>#NAME?</v>
      </c>
      <c r="C222" s="18"/>
    </row>
    <row r="223" spans="1:8" x14ac:dyDescent="0.25">
      <c r="B223" s="18" t="e">
        <f ca="1"/>
        <v>#NAME?</v>
      </c>
      <c r="C223" s="18"/>
      <c r="F223" s="21" t="s">
        <v>140</v>
      </c>
    </row>
    <row r="224" spans="1:8" x14ac:dyDescent="0.25">
      <c r="B224" s="14"/>
      <c r="C224" s="14"/>
      <c r="F224" s="21" t="s">
        <v>141</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6"/>
  <sheetViews>
    <sheetView topLeftCell="A13" workbookViewId="0">
      <selection activeCell="A5" sqref="A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96" t="s">
        <v>74</v>
      </c>
      <c r="C1" s="397"/>
      <c r="D1" s="397"/>
      <c r="E1" s="397"/>
      <c r="F1" s="398"/>
    </row>
    <row r="2" spans="2:6" ht="16.5" thickBot="1" x14ac:dyDescent="0.3">
      <c r="B2" s="76"/>
      <c r="C2" s="76"/>
      <c r="D2" s="76"/>
      <c r="E2" s="76"/>
      <c r="F2" s="76"/>
    </row>
    <row r="3" spans="2:6" ht="16.5" thickBot="1" x14ac:dyDescent="0.25">
      <c r="B3" s="400" t="s">
        <v>60</v>
      </c>
      <c r="C3" s="401"/>
      <c r="D3" s="401"/>
      <c r="E3" s="130" t="s">
        <v>61</v>
      </c>
      <c r="F3" s="131" t="s">
        <v>62</v>
      </c>
    </row>
    <row r="4" spans="2:6" ht="31.5" x14ac:dyDescent="0.2">
      <c r="B4" s="402" t="s">
        <v>63</v>
      </c>
      <c r="C4" s="404" t="s">
        <v>12</v>
      </c>
      <c r="D4" s="77" t="s">
        <v>13</v>
      </c>
      <c r="E4" s="78" t="s">
        <v>64</v>
      </c>
      <c r="F4" s="79">
        <v>0.25</v>
      </c>
    </row>
    <row r="5" spans="2:6" ht="47.25" x14ac:dyDescent="0.2">
      <c r="B5" s="403"/>
      <c r="C5" s="405"/>
      <c r="D5" s="80" t="s">
        <v>14</v>
      </c>
      <c r="E5" s="81" t="s">
        <v>65</v>
      </c>
      <c r="F5" s="82">
        <v>0.15</v>
      </c>
    </row>
    <row r="6" spans="2:6" ht="47.25" x14ac:dyDescent="0.2">
      <c r="B6" s="403"/>
      <c r="C6" s="405"/>
      <c r="D6" s="80" t="s">
        <v>15</v>
      </c>
      <c r="E6" s="81" t="s">
        <v>66</v>
      </c>
      <c r="F6" s="82">
        <v>0.1</v>
      </c>
    </row>
    <row r="7" spans="2:6" ht="63" x14ac:dyDescent="0.2">
      <c r="B7" s="403"/>
      <c r="C7" s="405" t="s">
        <v>16</v>
      </c>
      <c r="D7" s="80" t="s">
        <v>9</v>
      </c>
      <c r="E7" s="81" t="s">
        <v>67</v>
      </c>
      <c r="F7" s="82">
        <v>0.25</v>
      </c>
    </row>
    <row r="8" spans="2:6" ht="31.5" x14ac:dyDescent="0.2">
      <c r="B8" s="403"/>
      <c r="C8" s="405"/>
      <c r="D8" s="80" t="s">
        <v>8</v>
      </c>
      <c r="E8" s="81" t="s">
        <v>68</v>
      </c>
      <c r="F8" s="82">
        <v>0.15</v>
      </c>
    </row>
    <row r="9" spans="2:6" ht="47.25" x14ac:dyDescent="0.2">
      <c r="B9" s="403" t="s">
        <v>155</v>
      </c>
      <c r="C9" s="405" t="s">
        <v>17</v>
      </c>
      <c r="D9" s="80" t="s">
        <v>18</v>
      </c>
      <c r="E9" s="81" t="s">
        <v>69</v>
      </c>
      <c r="F9" s="83" t="s">
        <v>70</v>
      </c>
    </row>
    <row r="10" spans="2:6" ht="63" x14ac:dyDescent="0.2">
      <c r="B10" s="403"/>
      <c r="C10" s="405"/>
      <c r="D10" s="80" t="s">
        <v>19</v>
      </c>
      <c r="E10" s="81" t="s">
        <v>71</v>
      </c>
      <c r="F10" s="83" t="s">
        <v>70</v>
      </c>
    </row>
    <row r="11" spans="2:6" ht="47.25" x14ac:dyDescent="0.2">
      <c r="B11" s="403"/>
      <c r="C11" s="405" t="s">
        <v>20</v>
      </c>
      <c r="D11" s="80" t="s">
        <v>21</v>
      </c>
      <c r="E11" s="81" t="s">
        <v>72</v>
      </c>
      <c r="F11" s="83" t="s">
        <v>70</v>
      </c>
    </row>
    <row r="12" spans="2:6" ht="47.25" x14ac:dyDescent="0.2">
      <c r="B12" s="403"/>
      <c r="C12" s="405"/>
      <c r="D12" s="80" t="s">
        <v>22</v>
      </c>
      <c r="E12" s="81" t="s">
        <v>73</v>
      </c>
      <c r="F12" s="83" t="s">
        <v>70</v>
      </c>
    </row>
    <row r="13" spans="2:6" ht="31.5" x14ac:dyDescent="0.2">
      <c r="B13" s="403"/>
      <c r="C13" s="405" t="s">
        <v>23</v>
      </c>
      <c r="D13" s="80" t="s">
        <v>115</v>
      </c>
      <c r="E13" s="81" t="s">
        <v>118</v>
      </c>
      <c r="F13" s="83" t="s">
        <v>70</v>
      </c>
    </row>
    <row r="14" spans="2:6" ht="32.25" thickBot="1" x14ac:dyDescent="0.25">
      <c r="B14" s="406"/>
      <c r="C14" s="407"/>
      <c r="D14" s="84" t="s">
        <v>116</v>
      </c>
      <c r="E14" s="85" t="s">
        <v>117</v>
      </c>
      <c r="F14" s="86" t="s">
        <v>70</v>
      </c>
    </row>
    <row r="15" spans="2:6" ht="49.5" customHeight="1" x14ac:dyDescent="0.2">
      <c r="B15" s="399" t="s">
        <v>152</v>
      </c>
      <c r="C15" s="399"/>
      <c r="D15" s="399"/>
      <c r="E15" s="399"/>
      <c r="F15" s="399"/>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127</v>
      </c>
    </row>
    <row r="3" spans="2:5" x14ac:dyDescent="0.25">
      <c r="B3" t="s">
        <v>31</v>
      </c>
      <c r="E3" t="s">
        <v>126</v>
      </c>
    </row>
    <row r="4" spans="2:5" x14ac:dyDescent="0.25">
      <c r="B4" t="s">
        <v>131</v>
      </c>
      <c r="E4" t="s">
        <v>128</v>
      </c>
    </row>
    <row r="5" spans="2:5" x14ac:dyDescent="0.25">
      <c r="B5" t="s">
        <v>130</v>
      </c>
    </row>
    <row r="8" spans="2:5" x14ac:dyDescent="0.25">
      <c r="B8" t="s">
        <v>82</v>
      </c>
    </row>
    <row r="9" spans="2:5" x14ac:dyDescent="0.25">
      <c r="B9" t="s">
        <v>39</v>
      </c>
    </row>
    <row r="10" spans="2:5" x14ac:dyDescent="0.25">
      <c r="B10" t="s">
        <v>40</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39</v>
      </c>
    </row>
    <row r="21" spans="1:1" x14ac:dyDescent="0.2">
      <c r="A21"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INFRESTRUCTURA</cp:lastModifiedBy>
  <cp:lastPrinted>2020-05-13T01:12:22Z</cp:lastPrinted>
  <dcterms:created xsi:type="dcterms:W3CDTF">2020-03-24T23:12:47Z</dcterms:created>
  <dcterms:modified xsi:type="dcterms:W3CDTF">2022-02-07T13:59:43Z</dcterms:modified>
</cp:coreProperties>
</file>